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53\CR 54\2016\"/>
    </mc:Choice>
  </mc:AlternateContent>
  <bookViews>
    <workbookView xWindow="240" yWindow="90" windowWidth="9135" windowHeight="4965" tabRatio="736" activeTab="4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10" i="4678" l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B13" i="4688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16" i="4689" l="1"/>
  <c r="T17" i="4681"/>
  <c r="J13" i="4689"/>
  <c r="J43" i="4689"/>
  <c r="J37" i="4689"/>
  <c r="J14" i="4689"/>
  <c r="J10" i="4689"/>
  <c r="J40" i="4689"/>
  <c r="P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<sst xmlns="http://schemas.openxmlformats.org/spreadsheetml/2006/main" count="540" uniqueCount="155">
  <si>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</si>
  <si>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</si>
  <si>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</si>
  <si>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</si>
  <si>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</si>
  <si>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</si>
  <si>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</si>
  <si>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</si>
  <si>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</si>
  <si>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</si>
  <si>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</si>
  <si>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</si>
  <si>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</si>
  <si>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</si>
  <si>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</si>
  <si>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</si>
  <si>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</si>
  <si>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</si>
  <si>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</si>
  <si>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</si>
  <si>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</si>
  <si>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</si>
  <si>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</si>
  <si>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</si>
  <si>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</si>
  <si>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</si>
  <si>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</si>
  <si>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</si>
  <si>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</si>
  <si>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</si>
  <si>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</si>
  <si>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</si>
  <si>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</si>
  <si>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</si>
  <si>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</si>
  <si>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</si>
  <si>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</si>
  <si>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</si>
  <si>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</si>
  <si>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</si>
  <si>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</si>
  <si>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</si>
  <si>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</si>
  <si>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</si>
  <si>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</si>
  <si>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</si>
  <si>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</si>
  <si>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</si>
  <si>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</si>
  <si>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</si>
  <si>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</si>
  <si>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</si>
  <si>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</si>
  <si>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</si>
  <si>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</si>
  <si>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</si>
  <si>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</si>
  <si>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</si>
  <si>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</si>
  <si>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</si>
  <si>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</si>
  <si>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</si>
  <si>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</si>
  <si>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</si>
  <si>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</si>
  <si>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</si>
  <si>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</si>
  <si>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</si>
  <si>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</si>
  <si>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</si>
  <si>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</si>
  <si>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</si>
  <si>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</si>
  <si>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</si>
  <si>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</si>
  <si>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</si>
  <si>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</si>
  <si>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</si>
  <si>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</si>
  <si>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</si>
  <si>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</si>
  <si>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</si>
  <si>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</si>
  <si>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</si>
  <si>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</si>
  <si>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</si>
  <si>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</si>
  <si>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</si>
  <si>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</si>
  <si>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</si>
  <si>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</si>
  <si>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</si>
  <si>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</si>
  <si>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</si>
  <si>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</si>
  <si>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</si>
  <si>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</si>
  <si>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</si>
  <si>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</si>
  <si>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</si>
  <si>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</si>
  <si>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</si>
  <si>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</si>
  <si>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</si>
  <si>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</si>
  <si>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</si>
  <si>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</si>
  <si>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</si>
  <si>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</si>
  <si>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</si>
  <si>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</si>
  <si>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</si>
  <si>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</si>
  <si>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</si>
  <si>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</si>
  <si>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</si>
  <si>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</si>
  <si>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</si>
  <si>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</si>
  <si>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</si>
  <si>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</si>
  <si>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</si>
  <si>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</si>
  <si>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</si>
  <si>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</si>
  <si>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</si>
  <si>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</si>
  <si>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</si>
  <si>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</si>
  <si>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</si>
  <si>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</si>
  <si>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</si>
  <si>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</si>
  <si>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</si>
  <si>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</si>
  <si>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</si>
  <si>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</si>
  <si>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</si>
  <si>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</si>
  <si>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</si>
  <si>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</si>
  <si>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</si>
  <si>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</si>
  <si>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</si>
  <si>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</si>
  <si>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</si>
  <si>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</si>
  <si>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</si>
  <si>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</si>
  <si>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CALLE 76 X CARRERA 54</t>
  </si>
  <si>
    <t xml:space="preserve">VOL MAX </t>
  </si>
  <si>
    <t xml:space="preserve"> </t>
  </si>
  <si>
    <t xml:space="preserve">JHONY NAVARRO </t>
  </si>
  <si>
    <t>9:00 -10:00</t>
  </si>
  <si>
    <t xml:space="preserve">GEOVANNIS GONZALES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</si>
</sst>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383.5</c:v>
                </c:pt>
                <c:pt idx="1">
                  <c:v>409</c:v>
                </c:pt>
                <c:pt idx="2">
                  <c:v>447.5</c:v>
                </c:pt>
                <c:pt idx="3">
                  <c:v>455</c:v>
                </c:pt>
                <c:pt idx="4">
                  <c:v>430.5</c:v>
                </c:pt>
                <c:pt idx="5">
                  <c:v>443.5</c:v>
                </c:pt>
                <c:pt idx="6">
                  <c:v>460</c:v>
                </c:pt>
                <c:pt idx="7">
                  <c:v>455.5</c:v>
                </c:pt>
                <c:pt idx="8">
                  <c:v>444</c:v>
                </c:pt>
                <c:pt idx="9">
                  <c:v>446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312104"/>
        <c:axId val="461002728"/>
      </c:barChart>
      <c:catAx>
        <c:axId val="18631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100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00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1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1695</c:v>
                </c:pt>
                <c:pt idx="4">
                  <c:v>1742</c:v>
                </c:pt>
                <c:pt idx="5">
                  <c:v>1776.5</c:v>
                </c:pt>
                <c:pt idx="6">
                  <c:v>1789</c:v>
                </c:pt>
                <c:pt idx="7">
                  <c:v>1789.5</c:v>
                </c:pt>
                <c:pt idx="8">
                  <c:v>1803</c:v>
                </c:pt>
                <c:pt idx="9">
                  <c:v>1805.5</c:v>
                </c:pt>
                <c:pt idx="13">
                  <c:v>1893</c:v>
                </c:pt>
                <c:pt idx="14">
                  <c:v>1951.5</c:v>
                </c:pt>
                <c:pt idx="15">
                  <c:v>2015</c:v>
                </c:pt>
                <c:pt idx="16">
                  <c:v>2081</c:v>
                </c:pt>
                <c:pt idx="17">
                  <c:v>2031</c:v>
                </c:pt>
                <c:pt idx="18">
                  <c:v>1940</c:v>
                </c:pt>
                <c:pt idx="19">
                  <c:v>1827.5</c:v>
                </c:pt>
                <c:pt idx="20">
                  <c:v>1687.5</c:v>
                </c:pt>
                <c:pt idx="21">
                  <c:v>1616</c:v>
                </c:pt>
                <c:pt idx="22">
                  <c:v>1631</c:v>
                </c:pt>
                <c:pt idx="23">
                  <c:v>1677</c:v>
                </c:pt>
                <c:pt idx="24">
                  <c:v>1774</c:v>
                </c:pt>
                <c:pt idx="25">
                  <c:v>1869.5</c:v>
                </c:pt>
                <c:pt idx="29">
                  <c:v>1953.5</c:v>
                </c:pt>
                <c:pt idx="30">
                  <c:v>1956.5</c:v>
                </c:pt>
                <c:pt idx="31">
                  <c:v>1962.5</c:v>
                </c:pt>
                <c:pt idx="32">
                  <c:v>1961.5</c:v>
                </c:pt>
                <c:pt idx="33">
                  <c:v>1959.5</c:v>
                </c:pt>
                <c:pt idx="34">
                  <c:v>1964</c:v>
                </c:pt>
                <c:pt idx="35">
                  <c:v>1921</c:v>
                </c:pt>
                <c:pt idx="36">
                  <c:v>1896.5</c:v>
                </c:pt>
                <c:pt idx="37">
                  <c:v>1872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723.5</c:v>
                </c:pt>
                <c:pt idx="4">
                  <c:v>695.5</c:v>
                </c:pt>
                <c:pt idx="5">
                  <c:v>701</c:v>
                </c:pt>
                <c:pt idx="6">
                  <c:v>706</c:v>
                </c:pt>
                <c:pt idx="7">
                  <c:v>694.5</c:v>
                </c:pt>
                <c:pt idx="8">
                  <c:v>719.5</c:v>
                </c:pt>
                <c:pt idx="9">
                  <c:v>733.5</c:v>
                </c:pt>
                <c:pt idx="13">
                  <c:v>816.5</c:v>
                </c:pt>
                <c:pt idx="14">
                  <c:v>891</c:v>
                </c:pt>
                <c:pt idx="15">
                  <c:v>991.5</c:v>
                </c:pt>
                <c:pt idx="16">
                  <c:v>1060.5</c:v>
                </c:pt>
                <c:pt idx="17">
                  <c:v>1128.5</c:v>
                </c:pt>
                <c:pt idx="18">
                  <c:v>1062</c:v>
                </c:pt>
                <c:pt idx="19">
                  <c:v>947.5</c:v>
                </c:pt>
                <c:pt idx="20">
                  <c:v>845.5</c:v>
                </c:pt>
                <c:pt idx="21">
                  <c:v>786</c:v>
                </c:pt>
                <c:pt idx="22">
                  <c:v>738</c:v>
                </c:pt>
                <c:pt idx="23">
                  <c:v>751</c:v>
                </c:pt>
                <c:pt idx="24">
                  <c:v>783.5</c:v>
                </c:pt>
                <c:pt idx="25">
                  <c:v>775.5</c:v>
                </c:pt>
                <c:pt idx="29">
                  <c:v>984</c:v>
                </c:pt>
                <c:pt idx="30">
                  <c:v>984.5</c:v>
                </c:pt>
                <c:pt idx="31">
                  <c:v>954</c:v>
                </c:pt>
                <c:pt idx="32">
                  <c:v>939.5</c:v>
                </c:pt>
                <c:pt idx="33">
                  <c:v>956.5</c:v>
                </c:pt>
                <c:pt idx="34">
                  <c:v>986</c:v>
                </c:pt>
                <c:pt idx="35">
                  <c:v>1023</c:v>
                </c:pt>
                <c:pt idx="36">
                  <c:v>1016</c:v>
                </c:pt>
                <c:pt idx="37">
                  <c:v>977.5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2418.5</c:v>
                </c:pt>
                <c:pt idx="4">
                  <c:v>2437.5</c:v>
                </c:pt>
                <c:pt idx="5">
                  <c:v>2477.5</c:v>
                </c:pt>
                <c:pt idx="6">
                  <c:v>2495</c:v>
                </c:pt>
                <c:pt idx="7">
                  <c:v>2484</c:v>
                </c:pt>
                <c:pt idx="8">
                  <c:v>2522.5</c:v>
                </c:pt>
                <c:pt idx="9">
                  <c:v>2539</c:v>
                </c:pt>
                <c:pt idx="13">
                  <c:v>2709.5</c:v>
                </c:pt>
                <c:pt idx="14">
                  <c:v>2842.5</c:v>
                </c:pt>
                <c:pt idx="15">
                  <c:v>3006.5</c:v>
                </c:pt>
                <c:pt idx="16">
                  <c:v>3141.5</c:v>
                </c:pt>
                <c:pt idx="17">
                  <c:v>3159.5</c:v>
                </c:pt>
                <c:pt idx="18">
                  <c:v>3002</c:v>
                </c:pt>
                <c:pt idx="19">
                  <c:v>2775</c:v>
                </c:pt>
                <c:pt idx="20">
                  <c:v>2533</c:v>
                </c:pt>
                <c:pt idx="21">
                  <c:v>2402</c:v>
                </c:pt>
                <c:pt idx="22">
                  <c:v>2369</c:v>
                </c:pt>
                <c:pt idx="23">
                  <c:v>2428</c:v>
                </c:pt>
                <c:pt idx="24">
                  <c:v>2557.5</c:v>
                </c:pt>
                <c:pt idx="25">
                  <c:v>2645</c:v>
                </c:pt>
                <c:pt idx="29">
                  <c:v>2937.5</c:v>
                </c:pt>
                <c:pt idx="30">
                  <c:v>2941</c:v>
                </c:pt>
                <c:pt idx="31">
                  <c:v>2916.5</c:v>
                </c:pt>
                <c:pt idx="32">
                  <c:v>2901</c:v>
                </c:pt>
                <c:pt idx="33">
                  <c:v>2916</c:v>
                </c:pt>
                <c:pt idx="34">
                  <c:v>2950</c:v>
                </c:pt>
                <c:pt idx="35">
                  <c:v>2944</c:v>
                </c:pt>
                <c:pt idx="36">
                  <c:v>2912.5</c:v>
                </c:pt>
                <c:pt idx="37">
                  <c:v>2849.5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52176"/>
        <c:axId val="187352568"/>
      </c:lineChart>
      <c:catAx>
        <c:axId val="1873521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35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52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3521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457</c:v>
                </c:pt>
                <c:pt idx="1">
                  <c:v>491.5</c:v>
                </c:pt>
                <c:pt idx="2">
                  <c:v>443</c:v>
                </c:pt>
                <c:pt idx="3">
                  <c:v>501.5</c:v>
                </c:pt>
                <c:pt idx="4">
                  <c:v>515.5</c:v>
                </c:pt>
                <c:pt idx="5">
                  <c:v>555</c:v>
                </c:pt>
                <c:pt idx="6">
                  <c:v>509</c:v>
                </c:pt>
                <c:pt idx="7">
                  <c:v>451.5</c:v>
                </c:pt>
                <c:pt idx="8">
                  <c:v>424.5</c:v>
                </c:pt>
                <c:pt idx="9">
                  <c:v>442.5</c:v>
                </c:pt>
                <c:pt idx="10">
                  <c:v>369</c:v>
                </c:pt>
                <c:pt idx="11">
                  <c:v>380</c:v>
                </c:pt>
                <c:pt idx="12">
                  <c:v>439.5</c:v>
                </c:pt>
                <c:pt idx="13">
                  <c:v>488.5</c:v>
                </c:pt>
                <c:pt idx="14">
                  <c:v>466</c:v>
                </c:pt>
                <c:pt idx="15">
                  <c:v>475.5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1003512"/>
        <c:axId val="461003904"/>
      </c:barChart>
      <c:catAx>
        <c:axId val="46100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10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00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100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489</c:v>
                </c:pt>
                <c:pt idx="1">
                  <c:v>501.5</c:v>
                </c:pt>
                <c:pt idx="2">
                  <c:v>483</c:v>
                </c:pt>
                <c:pt idx="3">
                  <c:v>480</c:v>
                </c:pt>
                <c:pt idx="4">
                  <c:v>492</c:v>
                </c:pt>
                <c:pt idx="5">
                  <c:v>507.5</c:v>
                </c:pt>
                <c:pt idx="6">
                  <c:v>482</c:v>
                </c:pt>
                <c:pt idx="7">
                  <c:v>478</c:v>
                </c:pt>
                <c:pt idx="8">
                  <c:v>496.5</c:v>
                </c:pt>
                <c:pt idx="9">
                  <c:v>464.5</c:v>
                </c:pt>
                <c:pt idx="10">
                  <c:v>457.5</c:v>
                </c:pt>
                <c:pt idx="11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8541088"/>
        <c:axId val="458541480"/>
      </c:barChart>
      <c:catAx>
        <c:axId val="45854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854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54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854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184.5</c:v>
                </c:pt>
                <c:pt idx="1">
                  <c:v>157.5</c:v>
                </c:pt>
                <c:pt idx="2">
                  <c:v>189</c:v>
                </c:pt>
                <c:pt idx="3">
                  <c:v>192.5</c:v>
                </c:pt>
                <c:pt idx="4">
                  <c:v>156.5</c:v>
                </c:pt>
                <c:pt idx="5">
                  <c:v>163</c:v>
                </c:pt>
                <c:pt idx="6">
                  <c:v>194</c:v>
                </c:pt>
                <c:pt idx="7">
                  <c:v>181</c:v>
                </c:pt>
                <c:pt idx="8">
                  <c:v>181.5</c:v>
                </c:pt>
                <c:pt idx="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8542264"/>
        <c:axId val="458542656"/>
      </c:barChart>
      <c:catAx>
        <c:axId val="45854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854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54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854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241</c:v>
                </c:pt>
                <c:pt idx="1">
                  <c:v>282</c:v>
                </c:pt>
                <c:pt idx="2">
                  <c:v>242</c:v>
                </c:pt>
                <c:pt idx="3">
                  <c:v>219</c:v>
                </c:pt>
                <c:pt idx="4">
                  <c:v>241.5</c:v>
                </c:pt>
                <c:pt idx="5">
                  <c:v>251.5</c:v>
                </c:pt>
                <c:pt idx="6">
                  <c:v>227.5</c:v>
                </c:pt>
                <c:pt idx="7">
                  <c:v>236</c:v>
                </c:pt>
                <c:pt idx="8">
                  <c:v>271</c:v>
                </c:pt>
                <c:pt idx="9">
                  <c:v>288.5</c:v>
                </c:pt>
                <c:pt idx="10">
                  <c:v>220.5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64384"/>
        <c:axId val="188864776"/>
      </c:barChart>
      <c:catAx>
        <c:axId val="18886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6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6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6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218</c:v>
                </c:pt>
                <c:pt idx="1">
                  <c:v>196</c:v>
                </c:pt>
                <c:pt idx="2">
                  <c:v>206.5</c:v>
                </c:pt>
                <c:pt idx="3">
                  <c:v>196</c:v>
                </c:pt>
                <c:pt idx="4">
                  <c:v>292.5</c:v>
                </c:pt>
                <c:pt idx="5">
                  <c:v>296.5</c:v>
                </c:pt>
                <c:pt idx="6">
                  <c:v>275.5</c:v>
                </c:pt>
                <c:pt idx="7">
                  <c:v>264</c:v>
                </c:pt>
                <c:pt idx="8">
                  <c:v>226</c:v>
                </c:pt>
                <c:pt idx="9">
                  <c:v>182</c:v>
                </c:pt>
                <c:pt idx="10">
                  <c:v>173.5</c:v>
                </c:pt>
                <c:pt idx="11">
                  <c:v>204.5</c:v>
                </c:pt>
                <c:pt idx="12">
                  <c:v>178</c:v>
                </c:pt>
                <c:pt idx="13">
                  <c:v>195</c:v>
                </c:pt>
                <c:pt idx="14">
                  <c:v>206</c:v>
                </c:pt>
                <c:pt idx="15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865560"/>
        <c:axId val="188113312"/>
      </c:barChart>
      <c:catAx>
        <c:axId val="18886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1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6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568</c:v>
                </c:pt>
                <c:pt idx="1">
                  <c:v>566.5</c:v>
                </c:pt>
                <c:pt idx="2">
                  <c:v>636.5</c:v>
                </c:pt>
                <c:pt idx="3">
                  <c:v>647.5</c:v>
                </c:pt>
                <c:pt idx="4">
                  <c:v>587</c:v>
                </c:pt>
                <c:pt idx="5">
                  <c:v>606.5</c:v>
                </c:pt>
                <c:pt idx="6">
                  <c:v>654</c:v>
                </c:pt>
                <c:pt idx="7">
                  <c:v>636.5</c:v>
                </c:pt>
                <c:pt idx="8">
                  <c:v>625.5</c:v>
                </c:pt>
                <c:pt idx="9">
                  <c:v>623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14096"/>
        <c:axId val="188114488"/>
      </c:barChart>
      <c:catAx>
        <c:axId val="18811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14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1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730</c:v>
                </c:pt>
                <c:pt idx="1">
                  <c:v>783.5</c:v>
                </c:pt>
                <c:pt idx="2">
                  <c:v>725</c:v>
                </c:pt>
                <c:pt idx="3">
                  <c:v>699</c:v>
                </c:pt>
                <c:pt idx="4">
                  <c:v>733.5</c:v>
                </c:pt>
                <c:pt idx="5">
                  <c:v>759</c:v>
                </c:pt>
                <c:pt idx="6">
                  <c:v>709.5</c:v>
                </c:pt>
                <c:pt idx="7">
                  <c:v>714</c:v>
                </c:pt>
                <c:pt idx="8">
                  <c:v>767.5</c:v>
                </c:pt>
                <c:pt idx="9">
                  <c:v>753</c:v>
                </c:pt>
                <c:pt idx="10">
                  <c:v>678</c:v>
                </c:pt>
                <c:pt idx="11">
                  <c:v>651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765120"/>
        <c:axId val="397765512"/>
      </c:barChart>
      <c:catAx>
        <c:axId val="39776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76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76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76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675</c:v>
                </c:pt>
                <c:pt idx="1">
                  <c:v>687.5</c:v>
                </c:pt>
                <c:pt idx="2">
                  <c:v>649.5</c:v>
                </c:pt>
                <c:pt idx="3">
                  <c:v>697.5</c:v>
                </c:pt>
                <c:pt idx="4">
                  <c:v>808</c:v>
                </c:pt>
                <c:pt idx="5">
                  <c:v>851.5</c:v>
                </c:pt>
                <c:pt idx="6">
                  <c:v>784.5</c:v>
                </c:pt>
                <c:pt idx="7">
                  <c:v>715.5</c:v>
                </c:pt>
                <c:pt idx="8">
                  <c:v>650.5</c:v>
                </c:pt>
                <c:pt idx="9">
                  <c:v>624.5</c:v>
                </c:pt>
                <c:pt idx="10">
                  <c:v>542.5</c:v>
                </c:pt>
                <c:pt idx="11">
                  <c:v>584.5</c:v>
                </c:pt>
                <c:pt idx="12">
                  <c:v>617.5</c:v>
                </c:pt>
                <c:pt idx="13">
                  <c:v>683.5</c:v>
                </c:pt>
                <c:pt idx="14">
                  <c:v>672</c:v>
                </c:pt>
                <c:pt idx="15">
                  <c:v>672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766296"/>
        <c:axId val="397766688"/>
      </c:barChart>
      <c:catAx>
        <c:axId val="39776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7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76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76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2" sqref="V1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">
        <v>60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">
        <v>149</v>
      </c>
      <c r="E5" s="148"/>
      <c r="F5" s="148"/>
      <c r="G5" s="148"/>
      <c r="H5" s="148"/>
      <c r="I5" s="144" t="s">
        <v>53</v>
      </c>
      <c r="J5" s="144"/>
      <c r="K5" s="144"/>
      <c r="L5" s="149"/>
      <c r="M5" s="149"/>
      <c r="N5" s="149"/>
      <c r="O5" s="12"/>
      <c r="P5" s="144" t="s">
        <v>57</v>
      </c>
      <c r="Q5" s="144"/>
      <c r="R5" s="144"/>
      <c r="S5" s="147" t="s">
        <v>62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152</v>
      </c>
      <c r="E6" s="145"/>
      <c r="F6" s="145"/>
      <c r="G6" s="145"/>
      <c r="H6" s="145"/>
      <c r="I6" s="144" t="s">
        <v>59</v>
      </c>
      <c r="J6" s="144"/>
      <c r="K6" s="144"/>
      <c r="L6" s="150">
        <v>3</v>
      </c>
      <c r="M6" s="150"/>
      <c r="N6" s="150"/>
      <c r="O6" s="42"/>
      <c r="P6" s="144" t="s">
        <v>58</v>
      </c>
      <c r="Q6" s="144"/>
      <c r="R6" s="144"/>
      <c r="S6" s="157">
        <v>42508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 t="s">
        <v>151</v>
      </c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73</v>
      </c>
      <c r="C10" s="46">
        <v>315</v>
      </c>
      <c r="D10" s="46">
        <v>11</v>
      </c>
      <c r="E10" s="46">
        <v>4</v>
      </c>
      <c r="F10" s="6">
        <f t="shared" ref="F10:F22" si="0">B10*0.5+C10*1+D10*2+E10*2.5</f>
        <v>383.5</v>
      </c>
      <c r="G10" s="2"/>
      <c r="H10" s="19" t="s">
        <v>4</v>
      </c>
      <c r="I10" s="46">
        <v>101</v>
      </c>
      <c r="J10" s="46">
        <v>394</v>
      </c>
      <c r="K10" s="46">
        <v>16</v>
      </c>
      <c r="L10" s="46">
        <v>10</v>
      </c>
      <c r="M10" s="6">
        <f t="shared" ref="M10:M22" si="1">I10*0.5+J10*1+K10*2+L10*2.5</f>
        <v>501.5</v>
      </c>
      <c r="N10" s="9">
        <f>F20+F21+F22+M10</f>
        <v>1893</v>
      </c>
      <c r="O10" s="19" t="s">
        <v>43</v>
      </c>
      <c r="P10" s="46">
        <v>115</v>
      </c>
      <c r="Q10" s="46">
        <v>391</v>
      </c>
      <c r="R10" s="46">
        <v>14</v>
      </c>
      <c r="S10" s="46">
        <v>5</v>
      </c>
      <c r="T10" s="6">
        <f t="shared" ref="T10:T21" si="2">P10*0.5+Q10*1+R10*2+S10*2.5</f>
        <v>489</v>
      </c>
      <c r="U10" s="10"/>
      <c r="AB10" s="1"/>
    </row>
    <row r="11" spans="1:28" ht="24" customHeight="1" x14ac:dyDescent="0.2">
      <c r="A11" s="18" t="s">
        <v>14</v>
      </c>
      <c r="B11" s="46">
        <v>87</v>
      </c>
      <c r="C11" s="46">
        <v>329</v>
      </c>
      <c r="D11" s="46">
        <v>12</v>
      </c>
      <c r="E11" s="46">
        <v>5</v>
      </c>
      <c r="F11" s="6">
        <f t="shared" si="0"/>
        <v>409</v>
      </c>
      <c r="G11" s="2"/>
      <c r="H11" s="19" t="s">
        <v>5</v>
      </c>
      <c r="I11" s="46">
        <v>109</v>
      </c>
      <c r="J11" s="46">
        <v>410</v>
      </c>
      <c r="K11" s="46">
        <v>18</v>
      </c>
      <c r="L11" s="46">
        <v>6</v>
      </c>
      <c r="M11" s="6">
        <f t="shared" si="1"/>
        <v>515.5</v>
      </c>
      <c r="N11" s="9">
        <f>F21+F22+M10+M11</f>
        <v>1951.5</v>
      </c>
      <c r="O11" s="19" t="s">
        <v>44</v>
      </c>
      <c r="P11" s="46">
        <v>120</v>
      </c>
      <c r="Q11" s="46">
        <v>410</v>
      </c>
      <c r="R11" s="46">
        <v>12</v>
      </c>
      <c r="S11" s="46">
        <v>3</v>
      </c>
      <c r="T11" s="6">
        <f t="shared" si="2"/>
        <v>501.5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351</v>
      </c>
      <c r="D12" s="46">
        <v>15</v>
      </c>
      <c r="E12" s="46">
        <v>8</v>
      </c>
      <c r="F12" s="6">
        <f t="shared" si="0"/>
        <v>447.5</v>
      </c>
      <c r="G12" s="2"/>
      <c r="H12" s="19" t="s">
        <v>6</v>
      </c>
      <c r="I12" s="46">
        <v>96</v>
      </c>
      <c r="J12" s="46">
        <v>465</v>
      </c>
      <c r="K12" s="46">
        <v>11</v>
      </c>
      <c r="L12" s="46">
        <v>8</v>
      </c>
      <c r="M12" s="6">
        <f t="shared" si="1"/>
        <v>555</v>
      </c>
      <c r="N12" s="2">
        <f>F22+M10+M11+M12</f>
        <v>2015</v>
      </c>
      <c r="O12" s="19" t="s">
        <v>32</v>
      </c>
      <c r="P12" s="46">
        <v>106</v>
      </c>
      <c r="Q12" s="46">
        <v>382</v>
      </c>
      <c r="R12" s="46">
        <v>14</v>
      </c>
      <c r="S12" s="46">
        <v>8</v>
      </c>
      <c r="T12" s="6">
        <f t="shared" si="2"/>
        <v>483</v>
      </c>
      <c r="U12" s="2"/>
      <c r="AB12" s="1"/>
    </row>
    <row r="13" spans="1:28" ht="24" customHeight="1" x14ac:dyDescent="0.2">
      <c r="A13" s="18" t="s">
        <v>19</v>
      </c>
      <c r="B13" s="46">
        <v>87</v>
      </c>
      <c r="C13" s="46">
        <v>369</v>
      </c>
      <c r="D13" s="46">
        <v>15</v>
      </c>
      <c r="E13" s="46">
        <v>5</v>
      </c>
      <c r="F13" s="6">
        <f t="shared" si="0"/>
        <v>455</v>
      </c>
      <c r="G13" s="2">
        <f t="shared" ref="G13:G19" si="3">F10+F11+F12+F13</f>
        <v>1695</v>
      </c>
      <c r="H13" s="19" t="s">
        <v>7</v>
      </c>
      <c r="I13" s="46">
        <v>90</v>
      </c>
      <c r="J13" s="46">
        <v>418</v>
      </c>
      <c r="K13" s="46">
        <v>13</v>
      </c>
      <c r="L13" s="46">
        <v>8</v>
      </c>
      <c r="M13" s="6">
        <f t="shared" si="1"/>
        <v>509</v>
      </c>
      <c r="N13" s="2">
        <f t="shared" ref="N13:N18" si="4">M10+M11+M12+M13</f>
        <v>2081</v>
      </c>
      <c r="O13" s="19" t="s">
        <v>33</v>
      </c>
      <c r="P13" s="46">
        <v>123</v>
      </c>
      <c r="Q13" s="46">
        <v>380</v>
      </c>
      <c r="R13" s="46">
        <v>13</v>
      </c>
      <c r="S13" s="46">
        <v>5</v>
      </c>
      <c r="T13" s="6">
        <f t="shared" si="2"/>
        <v>480</v>
      </c>
      <c r="U13" s="2">
        <f t="shared" ref="U13:U21" si="5">T10+T11+T12+T13</f>
        <v>1953.5</v>
      </c>
      <c r="AB13" s="51">
        <v>241</v>
      </c>
    </row>
    <row r="14" spans="1:28" ht="24" customHeight="1" x14ac:dyDescent="0.2">
      <c r="A14" s="18" t="s">
        <v>21</v>
      </c>
      <c r="B14" s="46">
        <v>80</v>
      </c>
      <c r="C14" s="46">
        <v>347</v>
      </c>
      <c r="D14" s="46">
        <v>13</v>
      </c>
      <c r="E14" s="46">
        <v>7</v>
      </c>
      <c r="F14" s="6">
        <f t="shared" si="0"/>
        <v>430.5</v>
      </c>
      <c r="G14" s="2">
        <f t="shared" si="3"/>
        <v>1742</v>
      </c>
      <c r="H14" s="19" t="s">
        <v>9</v>
      </c>
      <c r="I14" s="46">
        <v>84</v>
      </c>
      <c r="J14" s="46">
        <v>367</v>
      </c>
      <c r="K14" s="46">
        <v>15</v>
      </c>
      <c r="L14" s="46">
        <v>5</v>
      </c>
      <c r="M14" s="6">
        <f t="shared" si="1"/>
        <v>451.5</v>
      </c>
      <c r="N14" s="2">
        <f t="shared" si="4"/>
        <v>2031</v>
      </c>
      <c r="O14" s="19" t="s">
        <v>29</v>
      </c>
      <c r="P14" s="45">
        <v>101</v>
      </c>
      <c r="Q14" s="45">
        <v>403</v>
      </c>
      <c r="R14" s="45">
        <v>13</v>
      </c>
      <c r="S14" s="45">
        <v>5</v>
      </c>
      <c r="T14" s="6">
        <f t="shared" si="2"/>
        <v>492</v>
      </c>
      <c r="U14" s="2">
        <f t="shared" si="5"/>
        <v>1956.5</v>
      </c>
      <c r="AB14" s="51">
        <v>250</v>
      </c>
    </row>
    <row r="15" spans="1:28" ht="24" customHeight="1" x14ac:dyDescent="0.2">
      <c r="A15" s="18" t="s">
        <v>23</v>
      </c>
      <c r="B15" s="46">
        <v>77</v>
      </c>
      <c r="C15" s="46">
        <v>360</v>
      </c>
      <c r="D15" s="46">
        <v>15</v>
      </c>
      <c r="E15" s="46">
        <v>6</v>
      </c>
      <c r="F15" s="6">
        <f t="shared" si="0"/>
        <v>443.5</v>
      </c>
      <c r="G15" s="2">
        <f t="shared" si="3"/>
        <v>1776.5</v>
      </c>
      <c r="H15" s="19" t="s">
        <v>12</v>
      </c>
      <c r="I15" s="46">
        <v>82</v>
      </c>
      <c r="J15" s="46">
        <v>352</v>
      </c>
      <c r="K15" s="46">
        <v>12</v>
      </c>
      <c r="L15" s="46">
        <v>3</v>
      </c>
      <c r="M15" s="6">
        <f t="shared" si="1"/>
        <v>424.5</v>
      </c>
      <c r="N15" s="2">
        <f t="shared" si="4"/>
        <v>1940</v>
      </c>
      <c r="O15" s="18" t="s">
        <v>30</v>
      </c>
      <c r="P15" s="46">
        <v>110</v>
      </c>
      <c r="Q15" s="46">
        <v>415</v>
      </c>
      <c r="R15" s="45">
        <v>15</v>
      </c>
      <c r="S15" s="46">
        <v>3</v>
      </c>
      <c r="T15" s="6">
        <f t="shared" si="2"/>
        <v>507.5</v>
      </c>
      <c r="U15" s="2">
        <f t="shared" si="5"/>
        <v>1962.5</v>
      </c>
      <c r="AB15" s="51">
        <v>262</v>
      </c>
    </row>
    <row r="16" spans="1:28" ht="24" customHeight="1" x14ac:dyDescent="0.2">
      <c r="A16" s="18" t="s">
        <v>39</v>
      </c>
      <c r="B16" s="46">
        <v>85</v>
      </c>
      <c r="C16" s="46">
        <v>374</v>
      </c>
      <c r="D16" s="46">
        <v>13</v>
      </c>
      <c r="E16" s="46">
        <v>7</v>
      </c>
      <c r="F16" s="6">
        <f t="shared" si="0"/>
        <v>460</v>
      </c>
      <c r="G16" s="2">
        <f t="shared" si="3"/>
        <v>1789</v>
      </c>
      <c r="H16" s="19" t="s">
        <v>15</v>
      </c>
      <c r="I16" s="46">
        <v>80</v>
      </c>
      <c r="J16" s="46">
        <v>360</v>
      </c>
      <c r="K16" s="46">
        <v>15</v>
      </c>
      <c r="L16" s="46">
        <v>5</v>
      </c>
      <c r="M16" s="6">
        <f t="shared" si="1"/>
        <v>442.5</v>
      </c>
      <c r="N16" s="2">
        <f t="shared" si="4"/>
        <v>1827.5</v>
      </c>
      <c r="O16" s="19" t="s">
        <v>8</v>
      </c>
      <c r="P16" s="46">
        <v>99</v>
      </c>
      <c r="Q16" s="46">
        <v>401</v>
      </c>
      <c r="R16" s="46">
        <v>12</v>
      </c>
      <c r="S16" s="46">
        <v>3</v>
      </c>
      <c r="T16" s="6">
        <f t="shared" si="2"/>
        <v>482</v>
      </c>
      <c r="U16" s="2">
        <f t="shared" si="5"/>
        <v>1961.5</v>
      </c>
      <c r="AB16" s="51">
        <v>270.5</v>
      </c>
    </row>
    <row r="17" spans="1:28" ht="24" customHeight="1" x14ac:dyDescent="0.2">
      <c r="A17" s="18" t="s">
        <v>40</v>
      </c>
      <c r="B17" s="46">
        <v>105</v>
      </c>
      <c r="C17" s="46">
        <v>360</v>
      </c>
      <c r="D17" s="46">
        <v>14</v>
      </c>
      <c r="E17" s="46">
        <v>6</v>
      </c>
      <c r="F17" s="6">
        <f t="shared" si="0"/>
        <v>455.5</v>
      </c>
      <c r="G17" s="2">
        <f t="shared" si="3"/>
        <v>1789.5</v>
      </c>
      <c r="H17" s="19" t="s">
        <v>18</v>
      </c>
      <c r="I17" s="46">
        <v>73</v>
      </c>
      <c r="J17" s="46">
        <v>299</v>
      </c>
      <c r="K17" s="46">
        <v>8</v>
      </c>
      <c r="L17" s="46">
        <v>7</v>
      </c>
      <c r="M17" s="6">
        <f t="shared" si="1"/>
        <v>369</v>
      </c>
      <c r="N17" s="2">
        <f t="shared" si="4"/>
        <v>1687.5</v>
      </c>
      <c r="O17" s="19" t="s">
        <v>10</v>
      </c>
      <c r="P17" s="46">
        <v>95</v>
      </c>
      <c r="Q17" s="46">
        <v>398</v>
      </c>
      <c r="R17" s="46">
        <v>10</v>
      </c>
      <c r="S17" s="46">
        <v>5</v>
      </c>
      <c r="T17" s="6">
        <f t="shared" si="2"/>
        <v>478</v>
      </c>
      <c r="U17" s="2">
        <f t="shared" si="5"/>
        <v>1959.5</v>
      </c>
      <c r="AB17" s="51">
        <v>289.5</v>
      </c>
    </row>
    <row r="18" spans="1:28" ht="24" customHeight="1" x14ac:dyDescent="0.2">
      <c r="A18" s="18" t="s">
        <v>41</v>
      </c>
      <c r="B18" s="46">
        <v>84</v>
      </c>
      <c r="C18" s="46">
        <v>348</v>
      </c>
      <c r="D18" s="46">
        <v>12</v>
      </c>
      <c r="E18" s="46">
        <v>12</v>
      </c>
      <c r="F18" s="6">
        <f t="shared" si="0"/>
        <v>444</v>
      </c>
      <c r="G18" s="2">
        <f t="shared" si="3"/>
        <v>1803</v>
      </c>
      <c r="H18" s="19" t="s">
        <v>20</v>
      </c>
      <c r="I18" s="46">
        <v>80</v>
      </c>
      <c r="J18" s="46">
        <v>310</v>
      </c>
      <c r="K18" s="46">
        <v>10</v>
      </c>
      <c r="L18" s="46">
        <v>4</v>
      </c>
      <c r="M18" s="6">
        <f t="shared" si="1"/>
        <v>380</v>
      </c>
      <c r="N18" s="2">
        <f t="shared" si="4"/>
        <v>1616</v>
      </c>
      <c r="O18" s="19" t="s">
        <v>13</v>
      </c>
      <c r="P18" s="46">
        <v>86</v>
      </c>
      <c r="Q18" s="46">
        <v>423</v>
      </c>
      <c r="R18" s="46">
        <v>14</v>
      </c>
      <c r="S18" s="46">
        <v>1</v>
      </c>
      <c r="T18" s="6">
        <f t="shared" si="2"/>
        <v>496.5</v>
      </c>
      <c r="U18" s="2">
        <f t="shared" si="5"/>
        <v>1964</v>
      </c>
      <c r="AB18" s="51">
        <v>291</v>
      </c>
    </row>
    <row r="19" spans="1:28" ht="24" customHeight="1" thickBot="1" x14ac:dyDescent="0.25">
      <c r="A19" s="21" t="s">
        <v>42</v>
      </c>
      <c r="B19" s="47">
        <v>90</v>
      </c>
      <c r="C19" s="47">
        <v>354</v>
      </c>
      <c r="D19" s="47">
        <v>16</v>
      </c>
      <c r="E19" s="47">
        <v>6</v>
      </c>
      <c r="F19" s="7">
        <f t="shared" si="0"/>
        <v>446</v>
      </c>
      <c r="G19" s="3">
        <f t="shared" si="3"/>
        <v>1805.5</v>
      </c>
      <c r="H19" s="20" t="s">
        <v>22</v>
      </c>
      <c r="I19" s="45">
        <v>66</v>
      </c>
      <c r="J19" s="45">
        <v>370</v>
      </c>
      <c r="K19" s="45">
        <v>12</v>
      </c>
      <c r="L19" s="45">
        <v>5</v>
      </c>
      <c r="M19" s="6">
        <f t="shared" si="1"/>
        <v>439.5</v>
      </c>
      <c r="N19" s="2">
        <f>M16+M17+M18+M19</f>
        <v>1631</v>
      </c>
      <c r="O19" s="19" t="s">
        <v>16</v>
      </c>
      <c r="P19" s="46">
        <v>84</v>
      </c>
      <c r="Q19" s="46">
        <v>387</v>
      </c>
      <c r="R19" s="46">
        <v>14</v>
      </c>
      <c r="S19" s="46">
        <v>3</v>
      </c>
      <c r="T19" s="6">
        <f t="shared" si="2"/>
        <v>464.5</v>
      </c>
      <c r="U19" s="2">
        <f t="shared" si="5"/>
        <v>1921</v>
      </c>
      <c r="AB19" s="51">
        <v>294</v>
      </c>
    </row>
    <row r="20" spans="1:28" ht="24" customHeight="1" x14ac:dyDescent="0.2">
      <c r="A20" s="19" t="s">
        <v>27</v>
      </c>
      <c r="B20" s="45">
        <v>115</v>
      </c>
      <c r="C20" s="45">
        <v>354</v>
      </c>
      <c r="D20" s="45">
        <v>9</v>
      </c>
      <c r="E20" s="45">
        <v>11</v>
      </c>
      <c r="F20" s="8">
        <f t="shared" si="0"/>
        <v>457</v>
      </c>
      <c r="G20" s="35"/>
      <c r="H20" s="19" t="s">
        <v>24</v>
      </c>
      <c r="I20" s="46">
        <v>86</v>
      </c>
      <c r="J20" s="46">
        <v>405</v>
      </c>
      <c r="K20" s="46">
        <v>14</v>
      </c>
      <c r="L20" s="46">
        <v>5</v>
      </c>
      <c r="M20" s="8">
        <f t="shared" si="1"/>
        <v>488.5</v>
      </c>
      <c r="N20" s="2">
        <f>M17+M18+M19+M20</f>
        <v>1677</v>
      </c>
      <c r="O20" s="19" t="s">
        <v>45</v>
      </c>
      <c r="P20" s="45">
        <v>80</v>
      </c>
      <c r="Q20" s="45">
        <v>391</v>
      </c>
      <c r="R20" s="46">
        <v>12</v>
      </c>
      <c r="S20" s="45">
        <v>1</v>
      </c>
      <c r="T20" s="8">
        <f t="shared" si="2"/>
        <v>457.5</v>
      </c>
      <c r="U20" s="2">
        <f t="shared" si="5"/>
        <v>1896.5</v>
      </c>
      <c r="AB20" s="51">
        <v>299</v>
      </c>
    </row>
    <row r="21" spans="1:28" ht="24" customHeight="1" thickBot="1" x14ac:dyDescent="0.25">
      <c r="A21" s="19" t="s">
        <v>28</v>
      </c>
      <c r="B21" s="46">
        <v>133</v>
      </c>
      <c r="C21" s="46">
        <v>363</v>
      </c>
      <c r="D21" s="46">
        <v>11</v>
      </c>
      <c r="E21" s="46">
        <v>16</v>
      </c>
      <c r="F21" s="6">
        <f t="shared" si="0"/>
        <v>491.5</v>
      </c>
      <c r="G21" s="36"/>
      <c r="H21" s="20" t="s">
        <v>25</v>
      </c>
      <c r="I21" s="46">
        <v>73</v>
      </c>
      <c r="J21" s="46">
        <v>377</v>
      </c>
      <c r="K21" s="46">
        <v>15</v>
      </c>
      <c r="L21" s="46">
        <v>9</v>
      </c>
      <c r="M21" s="6">
        <f t="shared" si="1"/>
        <v>466</v>
      </c>
      <c r="N21" s="2">
        <f>M18+M19+M20+M21</f>
        <v>1774</v>
      </c>
      <c r="O21" s="21" t="s">
        <v>46</v>
      </c>
      <c r="P21" s="47">
        <v>76</v>
      </c>
      <c r="Q21" s="47">
        <v>380</v>
      </c>
      <c r="R21" s="47">
        <v>14</v>
      </c>
      <c r="S21" s="47">
        <v>3</v>
      </c>
      <c r="T21" s="7">
        <f t="shared" si="2"/>
        <v>453.5</v>
      </c>
      <c r="U21" s="3">
        <f t="shared" si="5"/>
        <v>1872</v>
      </c>
      <c r="AB21" s="51">
        <v>299.5</v>
      </c>
    </row>
    <row r="22" spans="1:28" ht="24" customHeight="1" thickBot="1" x14ac:dyDescent="0.25">
      <c r="A22" s="19" t="s">
        <v>1</v>
      </c>
      <c r="B22" s="46">
        <v>91</v>
      </c>
      <c r="C22" s="46">
        <v>347</v>
      </c>
      <c r="D22" s="46">
        <v>14</v>
      </c>
      <c r="E22" s="46">
        <v>9</v>
      </c>
      <c r="F22" s="6">
        <f t="shared" si="0"/>
        <v>443</v>
      </c>
      <c r="G22" s="2"/>
      <c r="H22" s="21" t="s">
        <v>26</v>
      </c>
      <c r="I22" s="47">
        <v>94</v>
      </c>
      <c r="J22" s="47">
        <v>402</v>
      </c>
      <c r="K22" s="47">
        <v>12</v>
      </c>
      <c r="L22" s="47">
        <v>1</v>
      </c>
      <c r="M22" s="6">
        <f t="shared" si="1"/>
        <v>475.5</v>
      </c>
      <c r="N22" s="3">
        <f>M19+M20+M21+M22</f>
        <v>1869.5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1805.5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2081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1964</v>
      </c>
      <c r="AB23" s="1"/>
    </row>
    <row r="24" spans="1:28" ht="13.5" customHeight="1" x14ac:dyDescent="0.2">
      <c r="A24" s="135"/>
      <c r="B24" s="136"/>
      <c r="C24" s="52" t="s">
        <v>72</v>
      </c>
      <c r="D24" s="55"/>
      <c r="E24" s="55"/>
      <c r="F24" s="56" t="s">
        <v>153</v>
      </c>
      <c r="G24" s="57"/>
      <c r="H24" s="135"/>
      <c r="I24" s="136"/>
      <c r="J24" s="52" t="s">
        <v>72</v>
      </c>
      <c r="K24" s="55"/>
      <c r="L24" s="55"/>
      <c r="M24" s="56" t="s">
        <v>75</v>
      </c>
      <c r="N24" s="57"/>
      <c r="O24" s="135"/>
      <c r="P24" s="136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7" sqref="X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tr">
        <f>'G-1'!D5:H5</f>
        <v>CALLE 76 X CARRERA 54</v>
      </c>
      <c r="E5" s="148"/>
      <c r="F5" s="148"/>
      <c r="G5" s="148"/>
      <c r="H5" s="148"/>
      <c r="I5" s="144" t="s">
        <v>53</v>
      </c>
      <c r="J5" s="144"/>
      <c r="K5" s="144"/>
      <c r="L5" s="149">
        <f>'G-1'!L5:N5</f>
        <v>0</v>
      </c>
      <c r="M5" s="149"/>
      <c r="N5" s="149"/>
      <c r="O5" s="12"/>
      <c r="P5" s="144" t="s">
        <v>57</v>
      </c>
      <c r="Q5" s="144"/>
      <c r="R5" s="144"/>
      <c r="S5" s="147" t="s">
        <v>93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154</v>
      </c>
      <c r="E6" s="145"/>
      <c r="F6" s="145"/>
      <c r="G6" s="145"/>
      <c r="H6" s="145"/>
      <c r="I6" s="144" t="s">
        <v>59</v>
      </c>
      <c r="J6" s="144"/>
      <c r="K6" s="144"/>
      <c r="L6" s="150">
        <v>2</v>
      </c>
      <c r="M6" s="150"/>
      <c r="N6" s="150"/>
      <c r="O6" s="42"/>
      <c r="P6" s="144" t="s">
        <v>58</v>
      </c>
      <c r="Q6" s="144"/>
      <c r="R6" s="144"/>
      <c r="S6" s="157">
        <f>'G-1'!S6:U6</f>
        <v>42508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26</v>
      </c>
      <c r="C10" s="46">
        <v>131</v>
      </c>
      <c r="D10" s="46">
        <v>19</v>
      </c>
      <c r="E10" s="46">
        <v>1</v>
      </c>
      <c r="F10" s="48">
        <f>B10*0.5+C10*1+D10*2+E10*2.5</f>
        <v>184.5</v>
      </c>
      <c r="G10" s="2"/>
      <c r="H10" s="19" t="s">
        <v>4</v>
      </c>
      <c r="I10" s="46">
        <v>30</v>
      </c>
      <c r="J10" s="46">
        <v>149</v>
      </c>
      <c r="K10" s="46">
        <v>11</v>
      </c>
      <c r="L10" s="46">
        <v>4</v>
      </c>
      <c r="M10" s="6">
        <f>I10*0.5+J10*1+K10*2+L10*2.5</f>
        <v>196</v>
      </c>
      <c r="N10" s="9">
        <f>F20+F21+F22+M10</f>
        <v>816.5</v>
      </c>
      <c r="O10" s="19" t="s">
        <v>43</v>
      </c>
      <c r="P10" s="46">
        <v>31</v>
      </c>
      <c r="Q10" s="46">
        <v>189</v>
      </c>
      <c r="R10" s="46">
        <v>17</v>
      </c>
      <c r="S10" s="46">
        <v>1</v>
      </c>
      <c r="T10" s="6">
        <f>P10*0.5+Q10*1+R10*2+S10*2.5</f>
        <v>241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111</v>
      </c>
      <c r="D11" s="46">
        <v>18</v>
      </c>
      <c r="E11" s="46">
        <v>0</v>
      </c>
      <c r="F11" s="6">
        <f t="shared" ref="F11:F22" si="0">B11*0.5+C11*1+D11*2+E11*2.5</f>
        <v>157.5</v>
      </c>
      <c r="G11" s="2"/>
      <c r="H11" s="19" t="s">
        <v>5</v>
      </c>
      <c r="I11" s="46">
        <v>19</v>
      </c>
      <c r="J11" s="46">
        <v>250</v>
      </c>
      <c r="K11" s="46">
        <v>14</v>
      </c>
      <c r="L11" s="46">
        <v>2</v>
      </c>
      <c r="M11" s="6">
        <f t="shared" ref="M11:M22" si="1">I11*0.5+J11*1+K11*2+L11*2.5</f>
        <v>292.5</v>
      </c>
      <c r="N11" s="9">
        <f>F21+F22+M10+M11</f>
        <v>891</v>
      </c>
      <c r="O11" s="19" t="s">
        <v>44</v>
      </c>
      <c r="P11" s="46">
        <v>39</v>
      </c>
      <c r="Q11" s="46">
        <v>217</v>
      </c>
      <c r="R11" s="46">
        <v>19</v>
      </c>
      <c r="S11" s="46">
        <v>3</v>
      </c>
      <c r="T11" s="6">
        <f t="shared" ref="T11:T21" si="2">P11*0.5+Q11*1+R11*2+S11*2.5</f>
        <v>282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141</v>
      </c>
      <c r="D12" s="46">
        <v>17</v>
      </c>
      <c r="E12" s="46">
        <v>0</v>
      </c>
      <c r="F12" s="6">
        <f t="shared" si="0"/>
        <v>189</v>
      </c>
      <c r="G12" s="2"/>
      <c r="H12" s="19" t="s">
        <v>6</v>
      </c>
      <c r="I12" s="46">
        <v>26</v>
      </c>
      <c r="J12" s="46">
        <v>254</v>
      </c>
      <c r="K12" s="46">
        <v>11</v>
      </c>
      <c r="L12" s="46">
        <v>3</v>
      </c>
      <c r="M12" s="6">
        <f t="shared" si="1"/>
        <v>296.5</v>
      </c>
      <c r="N12" s="2">
        <f>F22+M10+M11+M12</f>
        <v>991.5</v>
      </c>
      <c r="O12" s="19" t="s">
        <v>32</v>
      </c>
      <c r="P12" s="46">
        <v>33</v>
      </c>
      <c r="Q12" s="46">
        <v>191</v>
      </c>
      <c r="R12" s="46">
        <v>16</v>
      </c>
      <c r="S12" s="46">
        <v>1</v>
      </c>
      <c r="T12" s="6">
        <f t="shared" si="2"/>
        <v>242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147</v>
      </c>
      <c r="D13" s="46">
        <v>15</v>
      </c>
      <c r="E13" s="46">
        <v>3</v>
      </c>
      <c r="F13" s="6">
        <f t="shared" si="0"/>
        <v>192.5</v>
      </c>
      <c r="G13" s="2">
        <f>F10+F11+F12+F13</f>
        <v>723.5</v>
      </c>
      <c r="H13" s="19" t="s">
        <v>7</v>
      </c>
      <c r="I13" s="46">
        <v>21</v>
      </c>
      <c r="J13" s="46">
        <v>239</v>
      </c>
      <c r="K13" s="46">
        <v>13</v>
      </c>
      <c r="L13" s="46">
        <v>0</v>
      </c>
      <c r="M13" s="6">
        <f t="shared" si="1"/>
        <v>275.5</v>
      </c>
      <c r="N13" s="2">
        <f t="shared" ref="N13:N18" si="3">M10+M11+M12+M13</f>
        <v>1060.5</v>
      </c>
      <c r="O13" s="19" t="s">
        <v>33</v>
      </c>
      <c r="P13" s="46">
        <v>27</v>
      </c>
      <c r="Q13" s="46">
        <v>167</v>
      </c>
      <c r="R13" s="46">
        <v>18</v>
      </c>
      <c r="S13" s="46">
        <v>1</v>
      </c>
      <c r="T13" s="6">
        <f t="shared" si="2"/>
        <v>219</v>
      </c>
      <c r="U13" s="2">
        <f t="shared" ref="U13:U21" si="4">T10+T11+T12+T13</f>
        <v>984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22</v>
      </c>
      <c r="C14" s="46">
        <v>106</v>
      </c>
      <c r="D14" s="46">
        <v>16</v>
      </c>
      <c r="E14" s="46">
        <v>3</v>
      </c>
      <c r="F14" s="6">
        <f t="shared" si="0"/>
        <v>156.5</v>
      </c>
      <c r="G14" s="2">
        <f t="shared" ref="G14:G19" si="5">F11+F12+F13+F14</f>
        <v>695.5</v>
      </c>
      <c r="H14" s="19" t="s">
        <v>9</v>
      </c>
      <c r="I14" s="46">
        <v>17</v>
      </c>
      <c r="J14" s="46">
        <v>221</v>
      </c>
      <c r="K14" s="46">
        <v>16</v>
      </c>
      <c r="L14" s="46">
        <v>1</v>
      </c>
      <c r="M14" s="6">
        <f t="shared" si="1"/>
        <v>264</v>
      </c>
      <c r="N14" s="2">
        <f t="shared" si="3"/>
        <v>1128.5</v>
      </c>
      <c r="O14" s="19" t="s">
        <v>29</v>
      </c>
      <c r="P14" s="45">
        <v>30</v>
      </c>
      <c r="Q14" s="45">
        <v>197</v>
      </c>
      <c r="R14" s="45">
        <v>11</v>
      </c>
      <c r="S14" s="45">
        <v>3</v>
      </c>
      <c r="T14" s="6">
        <f t="shared" si="2"/>
        <v>241.5</v>
      </c>
      <c r="U14" s="2">
        <f t="shared" si="4"/>
        <v>984.5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21</v>
      </c>
      <c r="C15" s="46">
        <v>112</v>
      </c>
      <c r="D15" s="46">
        <v>19</v>
      </c>
      <c r="E15" s="46">
        <v>1</v>
      </c>
      <c r="F15" s="6">
        <f t="shared" si="0"/>
        <v>163</v>
      </c>
      <c r="G15" s="2">
        <f t="shared" si="5"/>
        <v>701</v>
      </c>
      <c r="H15" s="19" t="s">
        <v>12</v>
      </c>
      <c r="I15" s="46">
        <v>15</v>
      </c>
      <c r="J15" s="46">
        <v>186</v>
      </c>
      <c r="K15" s="46">
        <v>15</v>
      </c>
      <c r="L15" s="46">
        <v>1</v>
      </c>
      <c r="M15" s="6">
        <f t="shared" si="1"/>
        <v>226</v>
      </c>
      <c r="N15" s="2">
        <f t="shared" si="3"/>
        <v>1062</v>
      </c>
      <c r="O15" s="18" t="s">
        <v>30</v>
      </c>
      <c r="P15" s="46">
        <v>30</v>
      </c>
      <c r="Q15" s="46">
        <v>206</v>
      </c>
      <c r="R15" s="46">
        <v>14</v>
      </c>
      <c r="S15" s="46">
        <v>1</v>
      </c>
      <c r="T15" s="6">
        <f t="shared" si="2"/>
        <v>251.5</v>
      </c>
      <c r="U15" s="2">
        <f t="shared" si="4"/>
        <v>954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26</v>
      </c>
      <c r="C16" s="46">
        <v>134</v>
      </c>
      <c r="D16" s="46">
        <v>21</v>
      </c>
      <c r="E16" s="46">
        <v>2</v>
      </c>
      <c r="F16" s="6">
        <f t="shared" si="0"/>
        <v>194</v>
      </c>
      <c r="G16" s="2">
        <f t="shared" si="5"/>
        <v>706</v>
      </c>
      <c r="H16" s="19" t="s">
        <v>15</v>
      </c>
      <c r="I16" s="46">
        <v>18</v>
      </c>
      <c r="J16" s="46">
        <v>149</v>
      </c>
      <c r="K16" s="46">
        <v>12</v>
      </c>
      <c r="L16" s="46">
        <v>0</v>
      </c>
      <c r="M16" s="6">
        <f t="shared" si="1"/>
        <v>182</v>
      </c>
      <c r="N16" s="2">
        <f t="shared" si="3"/>
        <v>947.5</v>
      </c>
      <c r="O16" s="19" t="s">
        <v>8</v>
      </c>
      <c r="P16" s="46">
        <v>27</v>
      </c>
      <c r="Q16" s="46">
        <v>180</v>
      </c>
      <c r="R16" s="46">
        <v>17</v>
      </c>
      <c r="S16" s="46">
        <v>0</v>
      </c>
      <c r="T16" s="6">
        <f t="shared" si="2"/>
        <v>227.5</v>
      </c>
      <c r="U16" s="2">
        <f t="shared" si="4"/>
        <v>939.5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33</v>
      </c>
      <c r="C17" s="46">
        <v>130</v>
      </c>
      <c r="D17" s="46">
        <v>16</v>
      </c>
      <c r="E17" s="46">
        <v>1</v>
      </c>
      <c r="F17" s="6">
        <f t="shared" si="0"/>
        <v>181</v>
      </c>
      <c r="G17" s="2">
        <f t="shared" si="5"/>
        <v>694.5</v>
      </c>
      <c r="H17" s="19" t="s">
        <v>18</v>
      </c>
      <c r="I17" s="46">
        <v>14</v>
      </c>
      <c r="J17" s="46">
        <v>142</v>
      </c>
      <c r="K17" s="46">
        <v>11</v>
      </c>
      <c r="L17" s="46">
        <v>1</v>
      </c>
      <c r="M17" s="6">
        <f t="shared" si="1"/>
        <v>173.5</v>
      </c>
      <c r="N17" s="2">
        <f t="shared" si="3"/>
        <v>845.5</v>
      </c>
      <c r="O17" s="19" t="s">
        <v>10</v>
      </c>
      <c r="P17" s="46">
        <v>36</v>
      </c>
      <c r="Q17" s="46">
        <v>184</v>
      </c>
      <c r="R17" s="46">
        <v>17</v>
      </c>
      <c r="S17" s="46">
        <v>0</v>
      </c>
      <c r="T17" s="6">
        <f t="shared" si="2"/>
        <v>236</v>
      </c>
      <c r="U17" s="2">
        <f t="shared" si="4"/>
        <v>956.5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41</v>
      </c>
      <c r="C18" s="46">
        <v>127</v>
      </c>
      <c r="D18" s="46">
        <v>17</v>
      </c>
      <c r="E18" s="46">
        <v>0</v>
      </c>
      <c r="F18" s="6">
        <f t="shared" si="0"/>
        <v>181.5</v>
      </c>
      <c r="G18" s="2">
        <f t="shared" si="5"/>
        <v>719.5</v>
      </c>
      <c r="H18" s="19" t="s">
        <v>20</v>
      </c>
      <c r="I18" s="46">
        <v>18</v>
      </c>
      <c r="J18" s="46">
        <v>159</v>
      </c>
      <c r="K18" s="46">
        <v>17</v>
      </c>
      <c r="L18" s="46">
        <v>1</v>
      </c>
      <c r="M18" s="6">
        <f t="shared" si="1"/>
        <v>204.5</v>
      </c>
      <c r="N18" s="2">
        <f t="shared" si="3"/>
        <v>786</v>
      </c>
      <c r="O18" s="19" t="s">
        <v>13</v>
      </c>
      <c r="P18" s="46">
        <v>27</v>
      </c>
      <c r="Q18" s="46">
        <v>217</v>
      </c>
      <c r="R18" s="46">
        <v>19</v>
      </c>
      <c r="S18" s="46">
        <v>1</v>
      </c>
      <c r="T18" s="6">
        <f t="shared" si="2"/>
        <v>271</v>
      </c>
      <c r="U18" s="2">
        <f t="shared" si="4"/>
        <v>986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136</v>
      </c>
      <c r="D19" s="47">
        <v>11</v>
      </c>
      <c r="E19" s="47">
        <v>1</v>
      </c>
      <c r="F19" s="7">
        <f t="shared" si="0"/>
        <v>177</v>
      </c>
      <c r="G19" s="3">
        <f t="shared" si="5"/>
        <v>733.5</v>
      </c>
      <c r="H19" s="20" t="s">
        <v>22</v>
      </c>
      <c r="I19" s="45">
        <v>14</v>
      </c>
      <c r="J19" s="45">
        <v>144</v>
      </c>
      <c r="K19" s="45">
        <v>11</v>
      </c>
      <c r="L19" s="45">
        <v>2</v>
      </c>
      <c r="M19" s="6">
        <f t="shared" si="1"/>
        <v>178</v>
      </c>
      <c r="N19" s="2">
        <f>M16+M17+M18+M19</f>
        <v>738</v>
      </c>
      <c r="O19" s="19" t="s">
        <v>16</v>
      </c>
      <c r="P19" s="46">
        <v>33</v>
      </c>
      <c r="Q19" s="46">
        <v>244</v>
      </c>
      <c r="R19" s="46">
        <v>14</v>
      </c>
      <c r="S19" s="46">
        <v>0</v>
      </c>
      <c r="T19" s="6">
        <f t="shared" si="2"/>
        <v>288.5</v>
      </c>
      <c r="U19" s="2">
        <f t="shared" si="4"/>
        <v>1023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39</v>
      </c>
      <c r="C20" s="45">
        <v>158</v>
      </c>
      <c r="D20" s="45">
        <v>19</v>
      </c>
      <c r="E20" s="45">
        <v>1</v>
      </c>
      <c r="F20" s="8">
        <f t="shared" si="0"/>
        <v>218</v>
      </c>
      <c r="G20" s="35"/>
      <c r="H20" s="19" t="s">
        <v>24</v>
      </c>
      <c r="I20" s="46">
        <v>22</v>
      </c>
      <c r="J20" s="46">
        <v>154</v>
      </c>
      <c r="K20" s="46">
        <v>15</v>
      </c>
      <c r="L20" s="46">
        <v>0</v>
      </c>
      <c r="M20" s="8">
        <f t="shared" si="1"/>
        <v>195</v>
      </c>
      <c r="N20" s="2">
        <f>M17+M18+M19+M20</f>
        <v>751</v>
      </c>
      <c r="O20" s="19" t="s">
        <v>45</v>
      </c>
      <c r="P20" s="45">
        <v>21</v>
      </c>
      <c r="Q20" s="45">
        <v>188</v>
      </c>
      <c r="R20" s="45">
        <v>11</v>
      </c>
      <c r="S20" s="45">
        <v>0</v>
      </c>
      <c r="T20" s="8">
        <f t="shared" si="2"/>
        <v>220.5</v>
      </c>
      <c r="U20" s="2">
        <f t="shared" si="4"/>
        <v>1016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146</v>
      </c>
      <c r="D21" s="46">
        <v>13</v>
      </c>
      <c r="E21" s="46">
        <v>3</v>
      </c>
      <c r="F21" s="6">
        <f t="shared" si="0"/>
        <v>196</v>
      </c>
      <c r="G21" s="36"/>
      <c r="H21" s="20" t="s">
        <v>25</v>
      </c>
      <c r="I21" s="46">
        <v>38</v>
      </c>
      <c r="J21" s="46">
        <v>158</v>
      </c>
      <c r="K21" s="46">
        <v>12</v>
      </c>
      <c r="L21" s="46">
        <v>2</v>
      </c>
      <c r="M21" s="6">
        <f t="shared" si="1"/>
        <v>206</v>
      </c>
      <c r="N21" s="2">
        <f>M18+M19+M20+M21</f>
        <v>783.5</v>
      </c>
      <c r="O21" s="21" t="s">
        <v>46</v>
      </c>
      <c r="P21" s="47">
        <v>17</v>
      </c>
      <c r="Q21" s="47">
        <v>171</v>
      </c>
      <c r="R21" s="47">
        <v>9</v>
      </c>
      <c r="S21" s="47">
        <v>0</v>
      </c>
      <c r="T21" s="7">
        <f t="shared" si="2"/>
        <v>197.5</v>
      </c>
      <c r="U21" s="3">
        <f t="shared" si="4"/>
        <v>977.5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171</v>
      </c>
      <c r="D22" s="46">
        <v>10</v>
      </c>
      <c r="E22" s="46">
        <v>1</v>
      </c>
      <c r="F22" s="6">
        <f t="shared" si="0"/>
        <v>206.5</v>
      </c>
      <c r="G22" s="2"/>
      <c r="H22" s="21" t="s">
        <v>26</v>
      </c>
      <c r="I22" s="47">
        <v>33</v>
      </c>
      <c r="J22" s="47">
        <v>156</v>
      </c>
      <c r="K22" s="47">
        <v>12</v>
      </c>
      <c r="L22" s="47">
        <v>0</v>
      </c>
      <c r="M22" s="6">
        <f t="shared" si="1"/>
        <v>196.5</v>
      </c>
      <c r="N22" s="3">
        <f>M19+M20+M21+M22</f>
        <v>775.5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733.5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1128.5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1023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72</v>
      </c>
      <c r="D24" s="55"/>
      <c r="E24" s="55"/>
      <c r="F24" s="56" t="s">
        <v>88</v>
      </c>
      <c r="G24" s="57"/>
      <c r="H24" s="135"/>
      <c r="I24" s="136"/>
      <c r="J24" s="52" t="s">
        <v>72</v>
      </c>
      <c r="K24" s="55"/>
      <c r="L24" s="55"/>
      <c r="M24" s="56" t="s">
        <v>79</v>
      </c>
      <c r="N24" s="57"/>
      <c r="O24" s="135"/>
      <c r="P24" s="136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O18" sqref="O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6" t="s">
        <v>61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3" t="s">
        <v>54</v>
      </c>
      <c r="B5" s="143"/>
      <c r="C5" s="143"/>
      <c r="D5" s="26"/>
      <c r="E5" s="148" t="str">
        <f>'G-1'!E4:H4</f>
        <v>DE OBRA</v>
      </c>
      <c r="F5" s="148"/>
      <c r="G5" s="148"/>
      <c r="H5" s="14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48" t="str">
        <f>'G-1'!D5:H5</f>
        <v>CALLE 76 X CARRERA 54</v>
      </c>
      <c r="E6" s="148"/>
      <c r="F6" s="148"/>
      <c r="G6" s="148"/>
      <c r="H6" s="148"/>
      <c r="I6" s="144" t="s">
        <v>53</v>
      </c>
      <c r="J6" s="144"/>
      <c r="K6" s="144"/>
      <c r="L6" s="149">
        <f>'G-1'!L5:N5</f>
        <v>0</v>
      </c>
      <c r="M6" s="149"/>
      <c r="N6" s="149"/>
      <c r="O6" s="12"/>
      <c r="P6" s="144" t="s">
        <v>58</v>
      </c>
      <c r="Q6" s="144"/>
      <c r="R6" s="144"/>
      <c r="S6" s="158">
        <f>'G-1'!S6:U6</f>
        <v>42508</v>
      </c>
      <c r="T6" s="158"/>
      <c r="U6" s="158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f>'G-1'!B10+'G-4'!B10</f>
        <v>99</v>
      </c>
      <c r="C10" s="46">
        <f>'G-1'!C10+'G-4'!C10</f>
        <v>446</v>
      </c>
      <c r="D10" s="46">
        <f>'G-1'!D10+'G-4'!D10</f>
        <v>30</v>
      </c>
      <c r="E10" s="46">
        <f>'G-1'!E10+'G-4'!E10</f>
        <v>5</v>
      </c>
      <c r="F10" s="6">
        <f t="shared" ref="F10:F22" si="0">B10*0.5+C10*1+D10*2+E10*2.5</f>
        <v>568</v>
      </c>
      <c r="G10" s="2"/>
      <c r="H10" s="19" t="s">
        <v>4</v>
      </c>
      <c r="I10" s="46">
        <f>'G-1'!I10+'G-4'!I10</f>
        <v>131</v>
      </c>
      <c r="J10" s="46">
        <f>'G-1'!J10+'G-4'!J10</f>
        <v>543</v>
      </c>
      <c r="K10" s="46">
        <f>'G-1'!K10+'G-4'!K10</f>
        <v>27</v>
      </c>
      <c r="L10" s="46">
        <f>'G-1'!L10+'G-4'!L10</f>
        <v>14</v>
      </c>
      <c r="M10" s="6">
        <f t="shared" ref="M10:M22" si="1">I10*0.5+J10*1+K10*2+L10*2.5</f>
        <v>697.5</v>
      </c>
      <c r="N10" s="9">
        <f>F20+F21+F22+M10</f>
        <v>2709.5</v>
      </c>
      <c r="O10" s="19" t="s">
        <v>43</v>
      </c>
      <c r="P10" s="46">
        <f>'G-1'!P10+'G-4'!P10</f>
        <v>146</v>
      </c>
      <c r="Q10" s="46">
        <f>'G-1'!Q10+'G-4'!Q10</f>
        <v>580</v>
      </c>
      <c r="R10" s="46">
        <f>'G-1'!R10+'G-4'!R10</f>
        <v>31</v>
      </c>
      <c r="S10" s="46">
        <f>'G-1'!S10+'G-4'!S10</f>
        <v>6</v>
      </c>
      <c r="T10" s="6">
        <f t="shared" ref="T10:T21" si="2">P10*0.5+Q10*1+R10*2+S10*2.5</f>
        <v>730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108</v>
      </c>
      <c r="C11" s="46">
        <f>'G-1'!C11+'G-4'!C11</f>
        <v>440</v>
      </c>
      <c r="D11" s="46">
        <f>'G-1'!D11+'G-4'!D11</f>
        <v>30</v>
      </c>
      <c r="E11" s="46">
        <f>'G-1'!E11+'G-4'!E11</f>
        <v>5</v>
      </c>
      <c r="F11" s="6">
        <f t="shared" si="0"/>
        <v>566.5</v>
      </c>
      <c r="G11" s="2"/>
      <c r="H11" s="19" t="s">
        <v>5</v>
      </c>
      <c r="I11" s="46">
        <f>'G-1'!I11+'G-4'!I11</f>
        <v>128</v>
      </c>
      <c r="J11" s="46">
        <f>'G-1'!J11+'G-4'!J11</f>
        <v>660</v>
      </c>
      <c r="K11" s="46">
        <f>'G-1'!K11+'G-4'!K11</f>
        <v>32</v>
      </c>
      <c r="L11" s="46">
        <f>'G-1'!L11+'G-4'!L11</f>
        <v>8</v>
      </c>
      <c r="M11" s="6">
        <f t="shared" si="1"/>
        <v>808</v>
      </c>
      <c r="N11" s="9">
        <f>F21+F22+M10+M11</f>
        <v>2842.5</v>
      </c>
      <c r="O11" s="19" t="s">
        <v>44</v>
      </c>
      <c r="P11" s="46">
        <f>'G-1'!P11+'G-4'!P11</f>
        <v>159</v>
      </c>
      <c r="Q11" s="46">
        <f>'G-1'!Q11+'G-4'!Q11</f>
        <v>627</v>
      </c>
      <c r="R11" s="46">
        <f>'G-1'!R11+'G-4'!R11</f>
        <v>31</v>
      </c>
      <c r="S11" s="46">
        <f>'G-1'!S11+'G-4'!S11</f>
        <v>6</v>
      </c>
      <c r="T11" s="6">
        <f t="shared" si="2"/>
        <v>783.5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121</v>
      </c>
      <c r="C12" s="46">
        <f>'G-1'!C12+'G-4'!C12</f>
        <v>492</v>
      </c>
      <c r="D12" s="46">
        <f>'G-1'!D12+'G-4'!D12</f>
        <v>32</v>
      </c>
      <c r="E12" s="46">
        <f>'G-1'!E12+'G-4'!E12</f>
        <v>8</v>
      </c>
      <c r="F12" s="6">
        <f t="shared" si="0"/>
        <v>636.5</v>
      </c>
      <c r="G12" s="2"/>
      <c r="H12" s="19" t="s">
        <v>6</v>
      </c>
      <c r="I12" s="46">
        <f>'G-1'!I12+'G-4'!I12</f>
        <v>122</v>
      </c>
      <c r="J12" s="46">
        <f>'G-1'!J12+'G-4'!J12</f>
        <v>719</v>
      </c>
      <c r="K12" s="46">
        <f>'G-1'!K12+'G-4'!K12</f>
        <v>22</v>
      </c>
      <c r="L12" s="46">
        <f>'G-1'!L12+'G-4'!L12</f>
        <v>11</v>
      </c>
      <c r="M12" s="6">
        <f t="shared" si="1"/>
        <v>851.5</v>
      </c>
      <c r="N12" s="2">
        <f>F22+M10+M11+M12</f>
        <v>3006.5</v>
      </c>
      <c r="O12" s="19" t="s">
        <v>32</v>
      </c>
      <c r="P12" s="46">
        <f>'G-1'!P12+'G-4'!P12</f>
        <v>139</v>
      </c>
      <c r="Q12" s="46">
        <f>'G-1'!Q12+'G-4'!Q12</f>
        <v>573</v>
      </c>
      <c r="R12" s="46">
        <f>'G-1'!R12+'G-4'!R12</f>
        <v>30</v>
      </c>
      <c r="S12" s="46">
        <f>'G-1'!S12+'G-4'!S12</f>
        <v>9</v>
      </c>
      <c r="T12" s="6">
        <f t="shared" si="2"/>
        <v>725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103</v>
      </c>
      <c r="C13" s="46">
        <f>'G-1'!C13+'G-4'!C13</f>
        <v>516</v>
      </c>
      <c r="D13" s="46">
        <f>'G-1'!D13+'G-4'!D13</f>
        <v>30</v>
      </c>
      <c r="E13" s="46">
        <f>'G-1'!E13+'G-4'!E13</f>
        <v>8</v>
      </c>
      <c r="F13" s="6">
        <f t="shared" si="0"/>
        <v>647.5</v>
      </c>
      <c r="G13" s="2">
        <f t="shared" ref="G13:G19" si="3">F10+F11+F12+F13</f>
        <v>2418.5</v>
      </c>
      <c r="H13" s="19" t="s">
        <v>7</v>
      </c>
      <c r="I13" s="46">
        <f>'G-1'!I13+'G-4'!I13</f>
        <v>111</v>
      </c>
      <c r="J13" s="46">
        <f>'G-1'!J13+'G-4'!J13</f>
        <v>657</v>
      </c>
      <c r="K13" s="46">
        <f>'G-1'!K13+'G-4'!K13</f>
        <v>26</v>
      </c>
      <c r="L13" s="46">
        <f>'G-1'!L13+'G-4'!L13</f>
        <v>8</v>
      </c>
      <c r="M13" s="6">
        <f t="shared" si="1"/>
        <v>784.5</v>
      </c>
      <c r="N13" s="2">
        <f t="shared" ref="N13:N18" si="4">M10+M11+M12+M13</f>
        <v>3141.5</v>
      </c>
      <c r="O13" s="19" t="s">
        <v>33</v>
      </c>
      <c r="P13" s="46">
        <f>'G-1'!P13+'G-4'!P13</f>
        <v>150</v>
      </c>
      <c r="Q13" s="46">
        <f>'G-1'!Q13+'G-4'!Q13</f>
        <v>547</v>
      </c>
      <c r="R13" s="46">
        <f>'G-1'!R13+'G-4'!R13</f>
        <v>31</v>
      </c>
      <c r="S13" s="46">
        <f>'G-1'!S13+'G-4'!S13</f>
        <v>6</v>
      </c>
      <c r="T13" s="6">
        <f t="shared" si="2"/>
        <v>699</v>
      </c>
      <c r="U13" s="2">
        <f t="shared" ref="U13:U21" si="5">T10+T11+T12+T13</f>
        <v>2937.5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102</v>
      </c>
      <c r="C14" s="46">
        <f>'G-1'!C14+'G-4'!C14</f>
        <v>453</v>
      </c>
      <c r="D14" s="46">
        <f>'G-1'!D14+'G-4'!D14</f>
        <v>29</v>
      </c>
      <c r="E14" s="46">
        <f>'G-1'!E14+'G-4'!E14</f>
        <v>10</v>
      </c>
      <c r="F14" s="6">
        <f t="shared" si="0"/>
        <v>587</v>
      </c>
      <c r="G14" s="2">
        <f t="shared" si="3"/>
        <v>2437.5</v>
      </c>
      <c r="H14" s="19" t="s">
        <v>9</v>
      </c>
      <c r="I14" s="46">
        <f>'G-1'!I14+'G-4'!I14</f>
        <v>101</v>
      </c>
      <c r="J14" s="46">
        <f>'G-1'!J14+'G-4'!J14</f>
        <v>588</v>
      </c>
      <c r="K14" s="46">
        <f>'G-1'!K14+'G-4'!K14</f>
        <v>31</v>
      </c>
      <c r="L14" s="46">
        <f>'G-1'!L14+'G-4'!L14</f>
        <v>6</v>
      </c>
      <c r="M14" s="6">
        <f t="shared" si="1"/>
        <v>715.5</v>
      </c>
      <c r="N14" s="2">
        <f t="shared" si="4"/>
        <v>3159.5</v>
      </c>
      <c r="O14" s="19" t="s">
        <v>29</v>
      </c>
      <c r="P14" s="46">
        <f>'G-1'!P14+'G-4'!P14</f>
        <v>131</v>
      </c>
      <c r="Q14" s="46">
        <f>'G-1'!Q14+'G-4'!Q14</f>
        <v>600</v>
      </c>
      <c r="R14" s="46">
        <f>'G-1'!R14+'G-4'!R14</f>
        <v>24</v>
      </c>
      <c r="S14" s="46">
        <f>'G-1'!S14+'G-4'!S14</f>
        <v>8</v>
      </c>
      <c r="T14" s="6">
        <f t="shared" si="2"/>
        <v>733.5</v>
      </c>
      <c r="U14" s="2">
        <f t="shared" si="5"/>
        <v>2941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98</v>
      </c>
      <c r="C15" s="46">
        <f>'G-1'!C15+'G-4'!C15</f>
        <v>472</v>
      </c>
      <c r="D15" s="46">
        <f>'G-1'!D15+'G-4'!D15</f>
        <v>34</v>
      </c>
      <c r="E15" s="46">
        <f>'G-1'!E15+'G-4'!E15</f>
        <v>7</v>
      </c>
      <c r="F15" s="6">
        <f t="shared" si="0"/>
        <v>606.5</v>
      </c>
      <c r="G15" s="2">
        <f t="shared" si="3"/>
        <v>2477.5</v>
      </c>
      <c r="H15" s="19" t="s">
        <v>12</v>
      </c>
      <c r="I15" s="46">
        <f>'G-1'!I15+'G-4'!I15</f>
        <v>97</v>
      </c>
      <c r="J15" s="46">
        <f>'G-1'!J15+'G-4'!J15</f>
        <v>538</v>
      </c>
      <c r="K15" s="46">
        <f>'G-1'!K15+'G-4'!K15</f>
        <v>27</v>
      </c>
      <c r="L15" s="46">
        <f>'G-1'!L15+'G-4'!L15</f>
        <v>4</v>
      </c>
      <c r="M15" s="6">
        <f t="shared" si="1"/>
        <v>650.5</v>
      </c>
      <c r="N15" s="2">
        <f t="shared" si="4"/>
        <v>3002</v>
      </c>
      <c r="O15" s="18" t="s">
        <v>30</v>
      </c>
      <c r="P15" s="46">
        <f>'G-1'!P15+'G-4'!P15</f>
        <v>140</v>
      </c>
      <c r="Q15" s="46">
        <f>'G-1'!Q15+'G-4'!Q15</f>
        <v>621</v>
      </c>
      <c r="R15" s="46">
        <f>'G-1'!R15+'G-4'!R15</f>
        <v>29</v>
      </c>
      <c r="S15" s="46">
        <f>'G-1'!S15+'G-4'!S15</f>
        <v>4</v>
      </c>
      <c r="T15" s="6">
        <f t="shared" si="2"/>
        <v>759</v>
      </c>
      <c r="U15" s="2">
        <f t="shared" si="5"/>
        <v>2916.5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111</v>
      </c>
      <c r="C16" s="46">
        <f>'G-1'!C16+'G-4'!C16</f>
        <v>508</v>
      </c>
      <c r="D16" s="46">
        <f>'G-1'!D16+'G-4'!D16</f>
        <v>34</v>
      </c>
      <c r="E16" s="46">
        <f>'G-1'!E16+'G-4'!E16</f>
        <v>9</v>
      </c>
      <c r="F16" s="6">
        <f t="shared" si="0"/>
        <v>654</v>
      </c>
      <c r="G16" s="2">
        <f t="shared" si="3"/>
        <v>2495</v>
      </c>
      <c r="H16" s="19" t="s">
        <v>15</v>
      </c>
      <c r="I16" s="46">
        <f>'G-1'!I16+'G-4'!I16</f>
        <v>98</v>
      </c>
      <c r="J16" s="46">
        <f>'G-1'!J16+'G-4'!J16</f>
        <v>509</v>
      </c>
      <c r="K16" s="46">
        <f>'G-1'!K16+'G-4'!K16</f>
        <v>27</v>
      </c>
      <c r="L16" s="46">
        <f>'G-1'!L16+'G-4'!L16</f>
        <v>5</v>
      </c>
      <c r="M16" s="6">
        <f t="shared" si="1"/>
        <v>624.5</v>
      </c>
      <c r="N16" s="2">
        <f t="shared" si="4"/>
        <v>2775</v>
      </c>
      <c r="O16" s="19" t="s">
        <v>8</v>
      </c>
      <c r="P16" s="46">
        <f>'G-1'!P16+'G-4'!P16</f>
        <v>126</v>
      </c>
      <c r="Q16" s="46">
        <f>'G-1'!Q16+'G-4'!Q16</f>
        <v>581</v>
      </c>
      <c r="R16" s="46">
        <f>'G-1'!R16+'G-4'!R16</f>
        <v>29</v>
      </c>
      <c r="S16" s="46">
        <f>'G-1'!S16+'G-4'!S16</f>
        <v>3</v>
      </c>
      <c r="T16" s="6">
        <f t="shared" si="2"/>
        <v>709.5</v>
      </c>
      <c r="U16" s="2">
        <f t="shared" si="5"/>
        <v>2901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138</v>
      </c>
      <c r="C17" s="46">
        <f>'G-1'!C17+'G-4'!C17</f>
        <v>490</v>
      </c>
      <c r="D17" s="46">
        <f>'G-1'!D17+'G-4'!D17</f>
        <v>30</v>
      </c>
      <c r="E17" s="46">
        <f>'G-1'!E17+'G-4'!E17</f>
        <v>7</v>
      </c>
      <c r="F17" s="6">
        <f t="shared" si="0"/>
        <v>636.5</v>
      </c>
      <c r="G17" s="2">
        <f t="shared" si="3"/>
        <v>2484</v>
      </c>
      <c r="H17" s="19" t="s">
        <v>18</v>
      </c>
      <c r="I17" s="46">
        <f>'G-1'!I17+'G-4'!I17</f>
        <v>87</v>
      </c>
      <c r="J17" s="46">
        <f>'G-1'!J17+'G-4'!J17</f>
        <v>441</v>
      </c>
      <c r="K17" s="46">
        <f>'G-1'!K17+'G-4'!K17</f>
        <v>19</v>
      </c>
      <c r="L17" s="46">
        <f>'G-1'!L17+'G-4'!L17</f>
        <v>8</v>
      </c>
      <c r="M17" s="6">
        <f t="shared" si="1"/>
        <v>542.5</v>
      </c>
      <c r="N17" s="2">
        <f t="shared" si="4"/>
        <v>2533</v>
      </c>
      <c r="O17" s="19" t="s">
        <v>10</v>
      </c>
      <c r="P17" s="46">
        <f>'G-1'!P17+'G-4'!P17</f>
        <v>131</v>
      </c>
      <c r="Q17" s="46">
        <f>'G-1'!Q17+'G-4'!Q17</f>
        <v>582</v>
      </c>
      <c r="R17" s="46">
        <f>'G-1'!R17+'G-4'!R17</f>
        <v>27</v>
      </c>
      <c r="S17" s="46">
        <f>'G-1'!S17+'G-4'!S17</f>
        <v>5</v>
      </c>
      <c r="T17" s="6">
        <f t="shared" si="2"/>
        <v>714</v>
      </c>
      <c r="U17" s="2">
        <f t="shared" si="5"/>
        <v>2916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125</v>
      </c>
      <c r="C18" s="46">
        <f>'G-1'!C18+'G-4'!C18</f>
        <v>475</v>
      </c>
      <c r="D18" s="46">
        <f>'G-1'!D18+'G-4'!D18</f>
        <v>29</v>
      </c>
      <c r="E18" s="46">
        <f>'G-1'!E18+'G-4'!E18</f>
        <v>12</v>
      </c>
      <c r="F18" s="6">
        <f t="shared" si="0"/>
        <v>625.5</v>
      </c>
      <c r="G18" s="2">
        <f t="shared" si="3"/>
        <v>2522.5</v>
      </c>
      <c r="H18" s="19" t="s">
        <v>20</v>
      </c>
      <c r="I18" s="46">
        <f>'G-1'!I18+'G-4'!I18</f>
        <v>98</v>
      </c>
      <c r="J18" s="46">
        <f>'G-1'!J18+'G-4'!J18</f>
        <v>469</v>
      </c>
      <c r="K18" s="46">
        <f>'G-1'!K18+'G-4'!K18</f>
        <v>27</v>
      </c>
      <c r="L18" s="46">
        <f>'G-1'!L18+'G-4'!L18</f>
        <v>5</v>
      </c>
      <c r="M18" s="6">
        <f t="shared" si="1"/>
        <v>584.5</v>
      </c>
      <c r="N18" s="2">
        <f t="shared" si="4"/>
        <v>2402</v>
      </c>
      <c r="O18" s="19" t="s">
        <v>13</v>
      </c>
      <c r="P18" s="46">
        <f>'G-1'!P18+'G-4'!P18</f>
        <v>113</v>
      </c>
      <c r="Q18" s="46">
        <f>'G-1'!Q18+'G-4'!Q18</f>
        <v>640</v>
      </c>
      <c r="R18" s="46">
        <f>'G-1'!R18+'G-4'!R18</f>
        <v>33</v>
      </c>
      <c r="S18" s="46">
        <f>'G-1'!S18+'G-4'!S18</f>
        <v>2</v>
      </c>
      <c r="T18" s="6">
        <f t="shared" si="2"/>
        <v>767.5</v>
      </c>
      <c r="U18" s="2">
        <f t="shared" si="5"/>
        <v>2950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'G-1'!B19+'G-4'!B19</f>
        <v>123</v>
      </c>
      <c r="C19" s="46">
        <f>'G-1'!C19+'G-4'!C19</f>
        <v>490</v>
      </c>
      <c r="D19" s="46">
        <f>'G-1'!D19+'G-4'!D19</f>
        <v>27</v>
      </c>
      <c r="E19" s="46">
        <f>'G-1'!E19+'G-4'!E19</f>
        <v>7</v>
      </c>
      <c r="F19" s="7">
        <f t="shared" si="0"/>
        <v>623</v>
      </c>
      <c r="G19" s="3">
        <f t="shared" si="3"/>
        <v>2539</v>
      </c>
      <c r="H19" s="20" t="s">
        <v>22</v>
      </c>
      <c r="I19" s="46">
        <f>'G-1'!I19+'G-4'!I19</f>
        <v>80</v>
      </c>
      <c r="J19" s="46">
        <f>'G-1'!J19+'G-4'!J19</f>
        <v>514</v>
      </c>
      <c r="K19" s="46">
        <f>'G-1'!K19+'G-4'!K19</f>
        <v>23</v>
      </c>
      <c r="L19" s="46">
        <f>'G-1'!L19+'G-4'!L19</f>
        <v>7</v>
      </c>
      <c r="M19" s="6">
        <f t="shared" si="1"/>
        <v>617.5</v>
      </c>
      <c r="N19" s="2">
        <f>M16+M17+M18+M19</f>
        <v>2369</v>
      </c>
      <c r="O19" s="19" t="s">
        <v>16</v>
      </c>
      <c r="P19" s="46">
        <f>'G-1'!P19+'G-4'!P19</f>
        <v>117</v>
      </c>
      <c r="Q19" s="46">
        <f>'G-1'!Q19+'G-4'!Q19</f>
        <v>631</v>
      </c>
      <c r="R19" s="46">
        <f>'G-1'!R19+'G-4'!R19</f>
        <v>28</v>
      </c>
      <c r="S19" s="46">
        <f>'G-1'!S19+'G-4'!S19</f>
        <v>3</v>
      </c>
      <c r="T19" s="6">
        <f t="shared" si="2"/>
        <v>753</v>
      </c>
      <c r="U19" s="2">
        <f t="shared" si="5"/>
        <v>2944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154</v>
      </c>
      <c r="C20" s="45">
        <f>'G-1'!C20+'G-4'!C20</f>
        <v>512</v>
      </c>
      <c r="D20" s="45">
        <f>'G-1'!D20+'G-4'!D20</f>
        <v>28</v>
      </c>
      <c r="E20" s="45">
        <f>'G-1'!E20+'G-4'!E20</f>
        <v>12</v>
      </c>
      <c r="F20" s="8">
        <f t="shared" si="0"/>
        <v>675</v>
      </c>
      <c r="G20" s="35"/>
      <c r="H20" s="19" t="s">
        <v>24</v>
      </c>
      <c r="I20" s="46">
        <f>'G-1'!I20+'G-4'!I20</f>
        <v>108</v>
      </c>
      <c r="J20" s="46">
        <f>'G-1'!J20+'G-4'!J20</f>
        <v>559</v>
      </c>
      <c r="K20" s="46">
        <f>'G-1'!K20+'G-4'!K20</f>
        <v>29</v>
      </c>
      <c r="L20" s="46">
        <f>'G-1'!L20+'G-4'!L20</f>
        <v>5</v>
      </c>
      <c r="M20" s="8">
        <f t="shared" si="1"/>
        <v>683.5</v>
      </c>
      <c r="N20" s="2">
        <f>M17+M18+M19+M20</f>
        <v>2428</v>
      </c>
      <c r="O20" s="19" t="s">
        <v>45</v>
      </c>
      <c r="P20" s="46">
        <f>'G-1'!P20+'G-4'!P20</f>
        <v>101</v>
      </c>
      <c r="Q20" s="46">
        <f>'G-1'!Q20+'G-4'!Q20</f>
        <v>579</v>
      </c>
      <c r="R20" s="46">
        <f>'G-1'!R20+'G-4'!R20</f>
        <v>23</v>
      </c>
      <c r="S20" s="46">
        <f>'G-1'!S20+'G-4'!S20</f>
        <v>1</v>
      </c>
      <c r="T20" s="8">
        <f t="shared" si="2"/>
        <v>678</v>
      </c>
      <c r="U20" s="2">
        <f t="shared" si="5"/>
        <v>2912.5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166</v>
      </c>
      <c r="C21" s="45">
        <f>'G-1'!C21+'G-4'!C21</f>
        <v>509</v>
      </c>
      <c r="D21" s="45">
        <f>'G-1'!D21+'G-4'!D21</f>
        <v>24</v>
      </c>
      <c r="E21" s="45">
        <f>'G-1'!E21+'G-4'!E21</f>
        <v>19</v>
      </c>
      <c r="F21" s="6">
        <f t="shared" si="0"/>
        <v>687.5</v>
      </c>
      <c r="G21" s="36"/>
      <c r="H21" s="20" t="s">
        <v>25</v>
      </c>
      <c r="I21" s="46">
        <f>'G-1'!I21+'G-4'!I21</f>
        <v>111</v>
      </c>
      <c r="J21" s="46">
        <f>'G-1'!J21+'G-4'!J21</f>
        <v>535</v>
      </c>
      <c r="K21" s="46">
        <f>'G-1'!K21+'G-4'!K21</f>
        <v>27</v>
      </c>
      <c r="L21" s="46">
        <f>'G-1'!L21+'G-4'!L21</f>
        <v>11</v>
      </c>
      <c r="M21" s="6">
        <f t="shared" si="1"/>
        <v>672</v>
      </c>
      <c r="N21" s="2">
        <f>M18+M19+M20+M21</f>
        <v>2557.5</v>
      </c>
      <c r="O21" s="21" t="s">
        <v>46</v>
      </c>
      <c r="P21" s="46">
        <f>'G-1'!P21+'G-4'!P21</f>
        <v>93</v>
      </c>
      <c r="Q21" s="46">
        <f>'G-1'!Q21+'G-4'!Q21</f>
        <v>551</v>
      </c>
      <c r="R21" s="46">
        <f>'G-1'!R21+'G-4'!R21</f>
        <v>23</v>
      </c>
      <c r="S21" s="46">
        <f>'G-1'!S21+'G-4'!S21</f>
        <v>3</v>
      </c>
      <c r="T21" s="7">
        <f t="shared" si="2"/>
        <v>651</v>
      </c>
      <c r="U21" s="3">
        <f t="shared" si="5"/>
        <v>2849.5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117</v>
      </c>
      <c r="C22" s="45">
        <f>'G-1'!C22+'G-4'!C22</f>
        <v>518</v>
      </c>
      <c r="D22" s="45">
        <f>'G-1'!D22+'G-4'!D22</f>
        <v>24</v>
      </c>
      <c r="E22" s="45">
        <f>'G-1'!E22+'G-4'!E22</f>
        <v>10</v>
      </c>
      <c r="F22" s="6">
        <f t="shared" si="0"/>
        <v>649.5</v>
      </c>
      <c r="G22" s="2"/>
      <c r="H22" s="21" t="s">
        <v>26</v>
      </c>
      <c r="I22" s="46">
        <f>'G-1'!I22+'G-4'!I22</f>
        <v>127</v>
      </c>
      <c r="J22" s="46">
        <f>'G-1'!J22+'G-4'!J22</f>
        <v>558</v>
      </c>
      <c r="K22" s="46">
        <f>'G-1'!K22+'G-4'!K22</f>
        <v>24</v>
      </c>
      <c r="L22" s="46">
        <f>'G-1'!L22+'G-4'!L22</f>
        <v>1</v>
      </c>
      <c r="M22" s="6">
        <f t="shared" si="1"/>
        <v>672</v>
      </c>
      <c r="N22" s="3">
        <f>M19+M20+M21+M22</f>
        <v>2645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2539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3159.5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2950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72</v>
      </c>
      <c r="D24" s="55"/>
      <c r="E24" s="55"/>
      <c r="F24" s="56" t="s">
        <v>88</v>
      </c>
      <c r="G24" s="57"/>
      <c r="H24" s="135"/>
      <c r="I24" s="136"/>
      <c r="J24" s="52" t="s">
        <v>72</v>
      </c>
      <c r="K24" s="55"/>
      <c r="L24" s="55"/>
      <c r="M24" s="56" t="s">
        <v>66</v>
      </c>
      <c r="N24" s="57"/>
      <c r="O24" s="135"/>
      <c r="P24" s="136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9" t="s">
        <v>111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0" t="s">
        <v>112</v>
      </c>
      <c r="B4" s="160"/>
      <c r="C4" s="161" t="s">
        <v>60</v>
      </c>
      <c r="D4" s="161"/>
      <c r="E4" s="161"/>
      <c r="F4" s="77"/>
      <c r="G4" s="73"/>
      <c r="H4" s="73"/>
      <c r="I4" s="73"/>
      <c r="J4" s="73"/>
    </row>
    <row r="5" spans="1:10" x14ac:dyDescent="0.2">
      <c r="A5" s="144" t="s">
        <v>56</v>
      </c>
      <c r="B5" s="144"/>
      <c r="C5" s="162" t="str">
        <f>'G-1'!D5</f>
        <v>CALLE 76 X CARRERA 54</v>
      </c>
      <c r="D5" s="162"/>
      <c r="E5" s="162"/>
      <c r="F5" s="78"/>
      <c r="G5" s="79"/>
      <c r="H5" s="70" t="s">
        <v>53</v>
      </c>
      <c r="I5" s="163">
        <f>'G-1'!L5</f>
        <v>0</v>
      </c>
      <c r="J5" s="163"/>
    </row>
    <row r="6" spans="1:10" x14ac:dyDescent="0.2">
      <c r="A6" s="144" t="s">
        <v>113</v>
      </c>
      <c r="B6" s="144"/>
      <c r="C6" s="164" t="s">
        <v>148</v>
      </c>
      <c r="D6" s="164"/>
      <c r="E6" s="164"/>
      <c r="F6" s="78"/>
      <c r="G6" s="79"/>
      <c r="H6" s="70" t="s">
        <v>58</v>
      </c>
      <c r="I6" s="165">
        <f>'G-1'!S6</f>
        <v>42508</v>
      </c>
      <c r="J6" s="165"/>
    </row>
    <row r="7" spans="1:10" x14ac:dyDescent="0.2">
      <c r="A7" s="80"/>
      <c r="B7" s="80"/>
      <c r="C7" s="166"/>
      <c r="D7" s="166"/>
      <c r="E7" s="166"/>
      <c r="F7" s="166"/>
      <c r="G7" s="77"/>
      <c r="H7" s="81"/>
      <c r="I7" s="82"/>
      <c r="J7" s="73"/>
    </row>
    <row r="8" spans="1:10" x14ac:dyDescent="0.2">
      <c r="A8" s="167" t="s">
        <v>114</v>
      </c>
      <c r="B8" s="169" t="s">
        <v>115</v>
      </c>
      <c r="C8" s="167" t="s">
        <v>116</v>
      </c>
      <c r="D8" s="169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1" t="s">
        <v>122</v>
      </c>
      <c r="J8" s="173" t="s">
        <v>123</v>
      </c>
    </row>
    <row r="9" spans="1:10" x14ac:dyDescent="0.2">
      <c r="A9" s="168"/>
      <c r="B9" s="170"/>
      <c r="C9" s="168"/>
      <c r="D9" s="170"/>
      <c r="E9" s="86" t="s">
        <v>52</v>
      </c>
      <c r="F9" s="87" t="s">
        <v>0</v>
      </c>
      <c r="G9" s="88" t="s">
        <v>2</v>
      </c>
      <c r="H9" s="87" t="s">
        <v>3</v>
      </c>
      <c r="I9" s="172"/>
      <c r="J9" s="174"/>
    </row>
    <row r="10" spans="1:10" x14ac:dyDescent="0.2">
      <c r="A10" s="175" t="s">
        <v>124</v>
      </c>
      <c r="B10" s="178">
        <v>3</v>
      </c>
      <c r="C10" s="89"/>
      <c r="D10" s="90" t="s">
        <v>125</v>
      </c>
      <c r="E10" s="50">
        <v>21</v>
      </c>
      <c r="F10" s="50">
        <v>182</v>
      </c>
      <c r="G10" s="50">
        <v>32</v>
      </c>
      <c r="H10" s="50">
        <v>2</v>
      </c>
      <c r="I10" s="50">
        <f>E10*0.5+F10+G10*2+H10*2.5</f>
        <v>261.5</v>
      </c>
      <c r="J10" s="91">
        <f>IF(I10=0,"0,00",I10/SUM(I10:I12)*100)</f>
        <v>10.179057999221488</v>
      </c>
    </row>
    <row r="11" spans="1:10" x14ac:dyDescent="0.2">
      <c r="A11" s="176"/>
      <c r="B11" s="179"/>
      <c r="C11" s="89" t="s">
        <v>126</v>
      </c>
      <c r="D11" s="92" t="s">
        <v>127</v>
      </c>
      <c r="E11" s="93">
        <v>401</v>
      </c>
      <c r="F11" s="93">
        <v>1583</v>
      </c>
      <c r="G11" s="93">
        <v>49</v>
      </c>
      <c r="H11" s="93">
        <v>28</v>
      </c>
      <c r="I11" s="93">
        <f t="shared" ref="I11:I45" si="0">E11*0.5+F11+G11*2+H11*2.5</f>
        <v>1951.5</v>
      </c>
      <c r="J11" s="94">
        <f>IF(I11=0,"0,00",I11/SUM(I10:I12)*100)</f>
        <v>75.963409887115603</v>
      </c>
    </row>
    <row r="12" spans="1:10" x14ac:dyDescent="0.2">
      <c r="A12" s="176"/>
      <c r="B12" s="179"/>
      <c r="C12" s="95" t="s">
        <v>136</v>
      </c>
      <c r="D12" s="96" t="s">
        <v>128</v>
      </c>
      <c r="E12" s="49">
        <v>75</v>
      </c>
      <c r="F12" s="49">
        <v>306</v>
      </c>
      <c r="G12" s="49">
        <v>0</v>
      </c>
      <c r="H12" s="49">
        <v>5</v>
      </c>
      <c r="I12" s="97">
        <f t="shared" si="0"/>
        <v>356</v>
      </c>
      <c r="J12" s="98">
        <f>IF(I12=0,"0,00",I12/SUM(I10:I12)*100)</f>
        <v>13.857532113662904</v>
      </c>
    </row>
    <row r="13" spans="1:10" x14ac:dyDescent="0.2">
      <c r="A13" s="176"/>
      <c r="B13" s="179"/>
      <c r="C13" s="99"/>
      <c r="D13" s="90" t="s">
        <v>125</v>
      </c>
      <c r="E13" s="50">
        <v>40</v>
      </c>
      <c r="F13" s="50">
        <v>187</v>
      </c>
      <c r="G13" s="50">
        <v>36</v>
      </c>
      <c r="H13" s="50">
        <v>4</v>
      </c>
      <c r="I13" s="50">
        <f>E13*0.5+F13+G13*2+H13*2.5</f>
        <v>289</v>
      </c>
      <c r="J13" s="91">
        <f>IF(I13=0,"0,00",I13/SUM(I13:I15)*100)</f>
        <v>7.36493374108053</v>
      </c>
    </row>
    <row r="14" spans="1:10" x14ac:dyDescent="0.2">
      <c r="A14" s="176"/>
      <c r="B14" s="179"/>
      <c r="C14" s="89" t="s">
        <v>129</v>
      </c>
      <c r="D14" s="92" t="s">
        <v>127</v>
      </c>
      <c r="E14" s="93">
        <v>622</v>
      </c>
      <c r="F14" s="93">
        <v>2240</v>
      </c>
      <c r="G14" s="93">
        <v>70</v>
      </c>
      <c r="H14" s="93">
        <v>64</v>
      </c>
      <c r="I14" s="93">
        <f>E14*0.5+F14+G14*2+H14*2.5</f>
        <v>2851</v>
      </c>
      <c r="J14" s="94">
        <f>IF(I14=0,"0,00",I14/SUM(I13:I15)*100)</f>
        <v>72.655453618756368</v>
      </c>
    </row>
    <row r="15" spans="1:10" x14ac:dyDescent="0.2">
      <c r="A15" s="176"/>
      <c r="B15" s="179"/>
      <c r="C15" s="95" t="s">
        <v>137</v>
      </c>
      <c r="D15" s="96" t="s">
        <v>128</v>
      </c>
      <c r="E15" s="49">
        <v>157</v>
      </c>
      <c r="F15" s="49">
        <v>691</v>
      </c>
      <c r="G15" s="49">
        <v>1</v>
      </c>
      <c r="H15" s="49">
        <v>5</v>
      </c>
      <c r="I15" s="97">
        <f>E15*0.5+F15+G15*2+H15*2.5</f>
        <v>784</v>
      </c>
      <c r="J15" s="98">
        <f>IF(I15=0,"0,00",I15/SUM(I13:I15)*100)</f>
        <v>19.979612640163101</v>
      </c>
    </row>
    <row r="16" spans="1:10" x14ac:dyDescent="0.2">
      <c r="A16" s="176"/>
      <c r="B16" s="179"/>
      <c r="C16" s="99"/>
      <c r="D16" s="90" t="s">
        <v>125</v>
      </c>
      <c r="E16" s="50">
        <v>32</v>
      </c>
      <c r="F16" s="50">
        <v>105</v>
      </c>
      <c r="G16" s="50">
        <v>25</v>
      </c>
      <c r="H16" s="50">
        <v>1</v>
      </c>
      <c r="I16" s="50">
        <f>E16*0.5+F16+G16*2+H16*2.5</f>
        <v>173.5</v>
      </c>
      <c r="J16" s="91">
        <f>IF(I16=0,"0,00",I16/SUM(I16:I18)*100)</f>
        <v>5.8753809685066036</v>
      </c>
    </row>
    <row r="17" spans="1:10" x14ac:dyDescent="0.2">
      <c r="A17" s="176"/>
      <c r="B17" s="179"/>
      <c r="C17" s="89" t="s">
        <v>130</v>
      </c>
      <c r="D17" s="92" t="s">
        <v>127</v>
      </c>
      <c r="E17" s="93">
        <v>511</v>
      </c>
      <c r="F17" s="93">
        <v>1753</v>
      </c>
      <c r="G17" s="93">
        <v>56</v>
      </c>
      <c r="H17" s="93">
        <v>24</v>
      </c>
      <c r="I17" s="93">
        <f>E17*0.5+F17+G17*2+H17*2.5</f>
        <v>2180.5</v>
      </c>
      <c r="J17" s="94">
        <f>IF(I17=0,"0,00",I17/SUM(I16:I18)*100)</f>
        <v>73.840162546562809</v>
      </c>
    </row>
    <row r="18" spans="1:10" x14ac:dyDescent="0.2">
      <c r="A18" s="177"/>
      <c r="B18" s="180"/>
      <c r="C18" s="100" t="s">
        <v>138</v>
      </c>
      <c r="D18" s="96" t="s">
        <v>128</v>
      </c>
      <c r="E18" s="49">
        <v>132</v>
      </c>
      <c r="F18" s="49">
        <v>523</v>
      </c>
      <c r="G18" s="49">
        <v>0</v>
      </c>
      <c r="H18" s="49">
        <v>4</v>
      </c>
      <c r="I18" s="97">
        <f>E18*0.5+F18+G18*2+H18*2.5</f>
        <v>599</v>
      </c>
      <c r="J18" s="98">
        <f>IF(I18=0,"0,00",I18/SUM(I16:I18)*100)</f>
        <v>20.28445648493058</v>
      </c>
    </row>
    <row r="19" spans="1:10" x14ac:dyDescent="0.2">
      <c r="A19" s="175" t="s">
        <v>131</v>
      </c>
      <c r="B19" s="178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6"/>
      <c r="B20" s="179"/>
      <c r="C20" s="89" t="s">
        <v>126</v>
      </c>
      <c r="D20" s="92" t="s">
        <v>127</v>
      </c>
      <c r="E20" s="124">
        <v>0</v>
      </c>
      <c r="F20" s="124">
        <v>0</v>
      </c>
      <c r="G20" s="124">
        <v>0</v>
      </c>
      <c r="H20" s="124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6"/>
      <c r="B21" s="179"/>
      <c r="C21" s="95" t="s">
        <v>139</v>
      </c>
      <c r="D21" s="96" t="s">
        <v>128</v>
      </c>
      <c r="E21" s="124">
        <v>0</v>
      </c>
      <c r="F21" s="124">
        <v>0</v>
      </c>
      <c r="G21" s="124">
        <v>0</v>
      </c>
      <c r="H21" s="124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6"/>
      <c r="B22" s="179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6"/>
      <c r="B23" s="179"/>
      <c r="C23" s="89" t="s">
        <v>129</v>
      </c>
      <c r="D23" s="92" t="s">
        <v>127</v>
      </c>
      <c r="E23" s="124">
        <v>0</v>
      </c>
      <c r="F23" s="124">
        <v>0</v>
      </c>
      <c r="G23" s="124">
        <v>0</v>
      </c>
      <c r="H23" s="124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6"/>
      <c r="B24" s="179"/>
      <c r="C24" s="95" t="s">
        <v>140</v>
      </c>
      <c r="D24" s="96" t="s">
        <v>128</v>
      </c>
      <c r="E24" s="124">
        <v>0</v>
      </c>
      <c r="F24" s="124">
        <v>0</v>
      </c>
      <c r="G24" s="124">
        <v>0</v>
      </c>
      <c r="H24" s="124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6"/>
      <c r="B25" s="179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6"/>
      <c r="B26" s="179"/>
      <c r="C26" s="89" t="s">
        <v>130</v>
      </c>
      <c r="D26" s="92" t="s">
        <v>127</v>
      </c>
      <c r="E26" s="124">
        <v>0</v>
      </c>
      <c r="F26" s="124">
        <v>0</v>
      </c>
      <c r="G26" s="124">
        <v>0</v>
      </c>
      <c r="H26" s="124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7"/>
      <c r="B27" s="180"/>
      <c r="C27" s="100" t="s">
        <v>141</v>
      </c>
      <c r="D27" s="96" t="s">
        <v>128</v>
      </c>
      <c r="E27" s="124">
        <v>0</v>
      </c>
      <c r="F27" s="124">
        <v>0</v>
      </c>
      <c r="G27" s="124">
        <v>0</v>
      </c>
      <c r="H27" s="124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5" t="s">
        <v>132</v>
      </c>
      <c r="B28" s="178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6"/>
      <c r="B29" s="179"/>
      <c r="C29" s="89" t="s">
        <v>126</v>
      </c>
      <c r="D29" s="92" t="s">
        <v>127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6"/>
      <c r="B30" s="179"/>
      <c r="C30" s="95" t="s">
        <v>142</v>
      </c>
      <c r="D30" s="96" t="s">
        <v>128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6"/>
      <c r="B31" s="179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6"/>
      <c r="B32" s="179"/>
      <c r="C32" s="89" t="s">
        <v>129</v>
      </c>
      <c r="D32" s="92" t="s">
        <v>127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6"/>
      <c r="B33" s="179"/>
      <c r="C33" s="95" t="s">
        <v>143</v>
      </c>
      <c r="D33" s="96" t="s">
        <v>128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6"/>
      <c r="B34" s="179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6"/>
      <c r="B35" s="179"/>
      <c r="C35" s="89" t="s">
        <v>130</v>
      </c>
      <c r="D35" s="92" t="s">
        <v>127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7"/>
      <c r="B36" s="180"/>
      <c r="C36" s="100" t="s">
        <v>144</v>
      </c>
      <c r="D36" s="96" t="s">
        <v>128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5" t="s">
        <v>133</v>
      </c>
      <c r="B37" s="178">
        <v>2</v>
      </c>
      <c r="C37" s="101"/>
      <c r="D37" s="90" t="s">
        <v>125</v>
      </c>
      <c r="E37" s="50">
        <v>62</v>
      </c>
      <c r="F37" s="50">
        <v>219</v>
      </c>
      <c r="G37" s="50">
        <v>11</v>
      </c>
      <c r="H37" s="50">
        <v>1</v>
      </c>
      <c r="I37" s="50">
        <f t="shared" si="0"/>
        <v>274.5</v>
      </c>
      <c r="J37" s="91">
        <f>IF(I37=0,"0,00",I37/SUM(I37:I39)*100)</f>
        <v>24.541797049620026</v>
      </c>
    </row>
    <row r="38" spans="1:10" x14ac:dyDescent="0.2">
      <c r="A38" s="176"/>
      <c r="B38" s="179"/>
      <c r="C38" s="89" t="s">
        <v>126</v>
      </c>
      <c r="D38" s="92" t="s">
        <v>127</v>
      </c>
      <c r="E38" s="93">
        <v>128</v>
      </c>
      <c r="F38" s="93">
        <v>569</v>
      </c>
      <c r="G38" s="93">
        <v>98</v>
      </c>
      <c r="H38" s="93">
        <v>6</v>
      </c>
      <c r="I38" s="93">
        <f t="shared" si="0"/>
        <v>844</v>
      </c>
      <c r="J38" s="94">
        <f>IF(I38=0,"0,00",I38/SUM(I37:I39)*100)</f>
        <v>75.45820295037997</v>
      </c>
    </row>
    <row r="39" spans="1:10" x14ac:dyDescent="0.2">
      <c r="A39" s="176"/>
      <c r="B39" s="179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6"/>
      <c r="B40" s="179"/>
      <c r="C40" s="99"/>
      <c r="D40" s="90" t="s">
        <v>125</v>
      </c>
      <c r="E40" s="50">
        <v>41</v>
      </c>
      <c r="F40" s="50">
        <v>206</v>
      </c>
      <c r="G40" s="50">
        <v>9</v>
      </c>
      <c r="H40" s="50">
        <v>2</v>
      </c>
      <c r="I40" s="50">
        <f t="shared" si="0"/>
        <v>249.5</v>
      </c>
      <c r="J40" s="91">
        <f>IF(I40=0,"0,00",I40/SUM(I40:I42)*100)</f>
        <v>21.62982228001734</v>
      </c>
    </row>
    <row r="41" spans="1:10" x14ac:dyDescent="0.2">
      <c r="A41" s="176"/>
      <c r="B41" s="179"/>
      <c r="C41" s="89" t="s">
        <v>129</v>
      </c>
      <c r="D41" s="92" t="s">
        <v>127</v>
      </c>
      <c r="E41" s="93">
        <v>98</v>
      </c>
      <c r="F41" s="93">
        <v>707</v>
      </c>
      <c r="G41" s="93">
        <v>69</v>
      </c>
      <c r="H41" s="93">
        <v>4</v>
      </c>
      <c r="I41" s="93">
        <f t="shared" si="0"/>
        <v>904</v>
      </c>
      <c r="J41" s="94">
        <f>IF(I41=0,"0,00",I41/SUM(I40:I42)*100)</f>
        <v>78.370177719982664</v>
      </c>
    </row>
    <row r="42" spans="1:10" x14ac:dyDescent="0.2">
      <c r="A42" s="176"/>
      <c r="B42" s="179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6"/>
      <c r="B43" s="179"/>
      <c r="C43" s="99"/>
      <c r="D43" s="90" t="s">
        <v>125</v>
      </c>
      <c r="E43" s="50">
        <v>27</v>
      </c>
      <c r="F43" s="50">
        <v>165</v>
      </c>
      <c r="G43" s="50">
        <v>8</v>
      </c>
      <c r="H43" s="50">
        <v>0</v>
      </c>
      <c r="I43" s="50">
        <f t="shared" si="0"/>
        <v>194.5</v>
      </c>
      <c r="J43" s="91">
        <f>IF(I43=0,"0,00",I43/SUM(I43:I45)*100)</f>
        <v>13.497571131158917</v>
      </c>
    </row>
    <row r="44" spans="1:10" x14ac:dyDescent="0.2">
      <c r="A44" s="176"/>
      <c r="B44" s="179"/>
      <c r="C44" s="89" t="s">
        <v>130</v>
      </c>
      <c r="D44" s="92" t="s">
        <v>127</v>
      </c>
      <c r="E44" s="93">
        <v>134</v>
      </c>
      <c r="F44" s="93">
        <v>1019</v>
      </c>
      <c r="G44" s="93">
        <v>79</v>
      </c>
      <c r="H44" s="93">
        <v>1</v>
      </c>
      <c r="I44" s="93">
        <f t="shared" si="0"/>
        <v>1246.5</v>
      </c>
      <c r="J44" s="94">
        <f>IF(I44=0,"0,00",I44/SUM(I43:I45)*100)</f>
        <v>86.502428868841079</v>
      </c>
    </row>
    <row r="45" spans="1:10" x14ac:dyDescent="0.2">
      <c r="A45" s="177"/>
      <c r="B45" s="180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V8" sqref="V8:X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2" t="s">
        <v>94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2" t="s">
        <v>95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2" t="s">
        <v>96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3" t="s">
        <v>97</v>
      </c>
      <c r="B8" s="183"/>
      <c r="C8" s="184" t="s">
        <v>98</v>
      </c>
      <c r="D8" s="184"/>
      <c r="E8" s="184"/>
      <c r="F8" s="184"/>
      <c r="G8" s="184"/>
      <c r="H8" s="184"/>
      <c r="I8" s="59"/>
      <c r="J8" s="59"/>
      <c r="K8" s="59"/>
      <c r="L8" s="183" t="s">
        <v>99</v>
      </c>
      <c r="M8" s="183"/>
      <c r="N8" s="183"/>
      <c r="O8" s="184" t="str">
        <f>'G-1'!D5</f>
        <v>CALLE 76 X CARRERA 54</v>
      </c>
      <c r="P8" s="184"/>
      <c r="Q8" s="184"/>
      <c r="R8" s="184"/>
      <c r="S8" s="184"/>
      <c r="T8" s="59"/>
      <c r="U8" s="59"/>
      <c r="V8" s="183" t="s">
        <v>100</v>
      </c>
      <c r="W8" s="183"/>
      <c r="X8" s="183"/>
      <c r="Y8" s="184">
        <f>'G-1'!L5</f>
        <v>0</v>
      </c>
      <c r="Z8" s="184"/>
      <c r="AA8" s="184"/>
      <c r="AB8" s="59"/>
      <c r="AC8" s="59"/>
      <c r="AD8" s="59"/>
      <c r="AE8" s="59"/>
      <c r="AF8" s="59"/>
      <c r="AG8" s="59"/>
      <c r="AH8" s="183" t="s">
        <v>101</v>
      </c>
      <c r="AI8" s="183"/>
      <c r="AJ8" s="187">
        <f>'G-1'!S6</f>
        <v>42508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1" t="s">
        <v>134</v>
      </c>
      <c r="E10" s="181"/>
      <c r="F10" s="181"/>
      <c r="G10" s="18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1" t="s">
        <v>135</v>
      </c>
      <c r="T10" s="181"/>
      <c r="U10" s="181"/>
      <c r="V10" s="18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1" t="s">
        <v>49</v>
      </c>
      <c r="AI10" s="181"/>
      <c r="AJ10" s="181"/>
      <c r="AK10" s="18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1695</v>
      </c>
      <c r="AV12" s="64">
        <f t="shared" si="0"/>
        <v>1742</v>
      </c>
      <c r="AW12" s="64">
        <f t="shared" si="0"/>
        <v>1776.5</v>
      </c>
      <c r="AX12" s="64">
        <f t="shared" si="0"/>
        <v>1789</v>
      </c>
      <c r="AY12" s="64">
        <f t="shared" si="0"/>
        <v>1789.5</v>
      </c>
      <c r="AZ12" s="64">
        <f t="shared" si="0"/>
        <v>1803</v>
      </c>
      <c r="BA12" s="64">
        <f t="shared" si="0"/>
        <v>1805.5</v>
      </c>
      <c r="BB12" s="64"/>
      <c r="BC12" s="64"/>
      <c r="BD12" s="64"/>
      <c r="BE12" s="64">
        <f t="shared" ref="BE12:BQ12" si="1">P14</f>
        <v>1893</v>
      </c>
      <c r="BF12" s="64">
        <f t="shared" si="1"/>
        <v>1951.5</v>
      </c>
      <c r="BG12" s="64">
        <f t="shared" si="1"/>
        <v>2015</v>
      </c>
      <c r="BH12" s="64">
        <f t="shared" si="1"/>
        <v>2081</v>
      </c>
      <c r="BI12" s="64">
        <f t="shared" si="1"/>
        <v>2031</v>
      </c>
      <c r="BJ12" s="64">
        <f t="shared" si="1"/>
        <v>1940</v>
      </c>
      <c r="BK12" s="64">
        <f t="shared" si="1"/>
        <v>1827.5</v>
      </c>
      <c r="BL12" s="64">
        <f t="shared" si="1"/>
        <v>1687.5</v>
      </c>
      <c r="BM12" s="64">
        <f t="shared" si="1"/>
        <v>1616</v>
      </c>
      <c r="BN12" s="64">
        <f t="shared" si="1"/>
        <v>1631</v>
      </c>
      <c r="BO12" s="64">
        <f t="shared" si="1"/>
        <v>1677</v>
      </c>
      <c r="BP12" s="64">
        <f t="shared" si="1"/>
        <v>1774</v>
      </c>
      <c r="BQ12" s="64">
        <f t="shared" si="1"/>
        <v>1869.5</v>
      </c>
      <c r="BR12" s="64"/>
      <c r="BS12" s="64"/>
      <c r="BT12" s="64"/>
      <c r="BU12" s="64">
        <f t="shared" ref="BU12:CC12" si="2">AG14</f>
        <v>1953.5</v>
      </c>
      <c r="BV12" s="64">
        <f t="shared" si="2"/>
        <v>1956.5</v>
      </c>
      <c r="BW12" s="64">
        <f t="shared" si="2"/>
        <v>1962.5</v>
      </c>
      <c r="BX12" s="64">
        <f t="shared" si="2"/>
        <v>1961.5</v>
      </c>
      <c r="BY12" s="64">
        <f t="shared" si="2"/>
        <v>1959.5</v>
      </c>
      <c r="BZ12" s="64">
        <f t="shared" si="2"/>
        <v>1964</v>
      </c>
      <c r="CA12" s="64">
        <f t="shared" si="2"/>
        <v>1921</v>
      </c>
      <c r="CB12" s="64">
        <f t="shared" si="2"/>
        <v>1896.5</v>
      </c>
      <c r="CC12" s="64">
        <f t="shared" si="2"/>
        <v>1872</v>
      </c>
    </row>
    <row r="13" spans="1:81" ht="16.5" customHeight="1" x14ac:dyDescent="0.2">
      <c r="A13" s="67" t="s">
        <v>104</v>
      </c>
      <c r="B13" s="116">
        <f>'G-1'!F10</f>
        <v>383.5</v>
      </c>
      <c r="C13" s="116">
        <f>'G-1'!F11</f>
        <v>409</v>
      </c>
      <c r="D13" s="116">
        <f>'G-1'!F12</f>
        <v>447.5</v>
      </c>
      <c r="E13" s="116">
        <f>'G-1'!F13</f>
        <v>455</v>
      </c>
      <c r="F13" s="116">
        <f>'G-1'!F14</f>
        <v>430.5</v>
      </c>
      <c r="G13" s="116">
        <f>'G-1'!F15</f>
        <v>443.5</v>
      </c>
      <c r="H13" s="116">
        <f>'G-1'!F16</f>
        <v>460</v>
      </c>
      <c r="I13" s="116">
        <f>'G-1'!F17</f>
        <v>455.5</v>
      </c>
      <c r="J13" s="116">
        <f>'G-1'!F18</f>
        <v>444</v>
      </c>
      <c r="K13" s="116">
        <f>'G-1'!F19</f>
        <v>446</v>
      </c>
      <c r="L13" s="117"/>
      <c r="M13" s="116">
        <f>'G-1'!F20</f>
        <v>457</v>
      </c>
      <c r="N13" s="116">
        <f>'G-1'!F21</f>
        <v>491.5</v>
      </c>
      <c r="O13" s="116">
        <f>'G-1'!F22</f>
        <v>443</v>
      </c>
      <c r="P13" s="116">
        <f>'G-1'!M10</f>
        <v>501.5</v>
      </c>
      <c r="Q13" s="116">
        <f>'G-1'!M11</f>
        <v>515.5</v>
      </c>
      <c r="R13" s="116">
        <f>'G-1'!M12</f>
        <v>555</v>
      </c>
      <c r="S13" s="116">
        <f>'G-1'!M13</f>
        <v>509</v>
      </c>
      <c r="T13" s="116">
        <f>'G-1'!M14</f>
        <v>451.5</v>
      </c>
      <c r="U13" s="116">
        <f>'G-1'!M15</f>
        <v>424.5</v>
      </c>
      <c r="V13" s="116">
        <f>'G-1'!M16</f>
        <v>442.5</v>
      </c>
      <c r="W13" s="116">
        <f>'G-1'!M17</f>
        <v>369</v>
      </c>
      <c r="X13" s="116">
        <f>'G-1'!M18</f>
        <v>380</v>
      </c>
      <c r="Y13" s="116">
        <f>'G-1'!M19</f>
        <v>439.5</v>
      </c>
      <c r="Z13" s="116">
        <f>'G-1'!M20</f>
        <v>488.5</v>
      </c>
      <c r="AA13" s="116">
        <f>'G-1'!M21</f>
        <v>466</v>
      </c>
      <c r="AB13" s="116">
        <f>'G-1'!M22</f>
        <v>475.5</v>
      </c>
      <c r="AC13" s="117"/>
      <c r="AD13" s="116">
        <f>'G-1'!T10</f>
        <v>489</v>
      </c>
      <c r="AE13" s="116">
        <f>'G-1'!T11</f>
        <v>501.5</v>
      </c>
      <c r="AF13" s="116">
        <f>'G-1'!T12</f>
        <v>483</v>
      </c>
      <c r="AG13" s="116">
        <f>'G-1'!T13</f>
        <v>480</v>
      </c>
      <c r="AH13" s="116">
        <f>'G-1'!T14</f>
        <v>492</v>
      </c>
      <c r="AI13" s="116">
        <f>'G-1'!T15</f>
        <v>507.5</v>
      </c>
      <c r="AJ13" s="116">
        <f>'G-1'!T16</f>
        <v>482</v>
      </c>
      <c r="AK13" s="116">
        <f>'G-1'!T17</f>
        <v>478</v>
      </c>
      <c r="AL13" s="116">
        <f>'G-1'!T18</f>
        <v>496.5</v>
      </c>
      <c r="AM13" s="116">
        <f>'G-1'!T19</f>
        <v>464.5</v>
      </c>
      <c r="AN13" s="116">
        <f>'G-1'!T20</f>
        <v>457.5</v>
      </c>
      <c r="AO13" s="116">
        <f>'G-1'!T21</f>
        <v>453.5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1695</v>
      </c>
      <c r="F14" s="116">
        <f t="shared" ref="F14:K14" si="3">C13+D13+E13+F13</f>
        <v>1742</v>
      </c>
      <c r="G14" s="116">
        <f t="shared" si="3"/>
        <v>1776.5</v>
      </c>
      <c r="H14" s="116">
        <f t="shared" si="3"/>
        <v>1789</v>
      </c>
      <c r="I14" s="116">
        <f t="shared" si="3"/>
        <v>1789.5</v>
      </c>
      <c r="J14" s="116">
        <f t="shared" si="3"/>
        <v>1803</v>
      </c>
      <c r="K14" s="116">
        <f t="shared" si="3"/>
        <v>1805.5</v>
      </c>
      <c r="L14" s="117"/>
      <c r="M14" s="116"/>
      <c r="N14" s="116"/>
      <c r="O14" s="116"/>
      <c r="P14" s="116">
        <f>M13+N13+O13+P13</f>
        <v>1893</v>
      </c>
      <c r="Q14" s="116">
        <f t="shared" ref="Q14:AB14" si="4">N13+O13+P13+Q13</f>
        <v>1951.5</v>
      </c>
      <c r="R14" s="116">
        <f t="shared" si="4"/>
        <v>2015</v>
      </c>
      <c r="S14" s="116">
        <f t="shared" si="4"/>
        <v>2081</v>
      </c>
      <c r="T14" s="116">
        <f t="shared" si="4"/>
        <v>2031</v>
      </c>
      <c r="U14" s="116">
        <f t="shared" si="4"/>
        <v>1940</v>
      </c>
      <c r="V14" s="116">
        <f t="shared" si="4"/>
        <v>1827.5</v>
      </c>
      <c r="W14" s="116">
        <f t="shared" si="4"/>
        <v>1687.5</v>
      </c>
      <c r="X14" s="116">
        <f t="shared" si="4"/>
        <v>1616</v>
      </c>
      <c r="Y14" s="116">
        <f t="shared" si="4"/>
        <v>1631</v>
      </c>
      <c r="Z14" s="116">
        <f t="shared" si="4"/>
        <v>1677</v>
      </c>
      <c r="AA14" s="116">
        <f t="shared" si="4"/>
        <v>1774</v>
      </c>
      <c r="AB14" s="116">
        <f t="shared" si="4"/>
        <v>1869.5</v>
      </c>
      <c r="AC14" s="117"/>
      <c r="AD14" s="116"/>
      <c r="AE14" s="116"/>
      <c r="AF14" s="116"/>
      <c r="AG14" s="116">
        <f>AD13+AE13+AF13+AG13</f>
        <v>1953.5</v>
      </c>
      <c r="AH14" s="116">
        <f t="shared" ref="AH14:AO14" si="5">AE13+AF13+AG13+AH13</f>
        <v>1956.5</v>
      </c>
      <c r="AI14" s="116">
        <f t="shared" si="5"/>
        <v>1962.5</v>
      </c>
      <c r="AJ14" s="116">
        <f t="shared" si="5"/>
        <v>1961.5</v>
      </c>
      <c r="AK14" s="116">
        <f t="shared" si="5"/>
        <v>1959.5</v>
      </c>
      <c r="AL14" s="116">
        <f t="shared" si="5"/>
        <v>1964</v>
      </c>
      <c r="AM14" s="116">
        <f t="shared" si="5"/>
        <v>1921</v>
      </c>
      <c r="AN14" s="116">
        <f t="shared" si="5"/>
        <v>1896.5</v>
      </c>
      <c r="AO14" s="116">
        <f t="shared" si="5"/>
        <v>1872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0.10179057999221489</v>
      </c>
      <c r="E15" s="119"/>
      <c r="F15" s="119" t="s">
        <v>108</v>
      </c>
      <c r="G15" s="120">
        <f>DIRECCIONALIDAD!J11/100</f>
        <v>0.75963409887115607</v>
      </c>
      <c r="H15" s="119"/>
      <c r="I15" s="119" t="s">
        <v>109</v>
      </c>
      <c r="J15" s="120">
        <f>DIRECCIONALIDAD!J12/100</f>
        <v>0.13857532113662904</v>
      </c>
      <c r="K15" s="121"/>
      <c r="L15" s="115"/>
      <c r="M15" s="118"/>
      <c r="N15" s="119"/>
      <c r="O15" s="119" t="s">
        <v>107</v>
      </c>
      <c r="P15" s="120">
        <f>DIRECCIONALIDAD!J13/100</f>
        <v>7.3649337410805302E-2</v>
      </c>
      <c r="Q15" s="119"/>
      <c r="R15" s="119"/>
      <c r="S15" s="119"/>
      <c r="T15" s="119" t="s">
        <v>108</v>
      </c>
      <c r="U15" s="120">
        <f>DIRECCIONALIDAD!J14/100</f>
        <v>0.72655453618756372</v>
      </c>
      <c r="V15" s="119"/>
      <c r="W15" s="119"/>
      <c r="X15" s="119"/>
      <c r="Y15" s="119" t="s">
        <v>109</v>
      </c>
      <c r="Z15" s="120">
        <f>DIRECCIONALIDAD!J15/100</f>
        <v>0.199796126401631</v>
      </c>
      <c r="AA15" s="119"/>
      <c r="AB15" s="121"/>
      <c r="AC15" s="115"/>
      <c r="AD15" s="118"/>
      <c r="AE15" s="119" t="s">
        <v>107</v>
      </c>
      <c r="AF15" s="120">
        <f>DIRECCIONALIDAD!J16/100</f>
        <v>5.8753809685066036E-2</v>
      </c>
      <c r="AG15" s="119"/>
      <c r="AH15" s="119"/>
      <c r="AI15" s="119"/>
      <c r="AJ15" s="119" t="s">
        <v>108</v>
      </c>
      <c r="AK15" s="120">
        <f>DIRECCIONALIDAD!J17/100</f>
        <v>0.73840162546562804</v>
      </c>
      <c r="AL15" s="119"/>
      <c r="AM15" s="119"/>
      <c r="AN15" s="119" t="s">
        <v>109</v>
      </c>
      <c r="AO15" s="122">
        <f>DIRECCIONALIDAD!J18/100</f>
        <v>0.2028445648493058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150</v>
      </c>
      <c r="B16" s="126">
        <f>MAX(B14:K14)</f>
        <v>1805.5</v>
      </c>
      <c r="C16" s="119" t="s">
        <v>107</v>
      </c>
      <c r="D16" s="127">
        <f>+B16*D15</f>
        <v>183.78289217594397</v>
      </c>
      <c r="E16" s="119"/>
      <c r="F16" s="119" t="s">
        <v>108</v>
      </c>
      <c r="G16" s="127">
        <f>+B16*G15</f>
        <v>1371.5193655118724</v>
      </c>
      <c r="H16" s="119"/>
      <c r="I16" s="119" t="s">
        <v>109</v>
      </c>
      <c r="J16" s="127">
        <f>+B16*J15</f>
        <v>250.19774231218375</v>
      </c>
      <c r="K16" s="121"/>
      <c r="L16" s="115"/>
      <c r="M16" s="126">
        <f>MAX(M14:AB14)</f>
        <v>2081</v>
      </c>
      <c r="N16" s="119"/>
      <c r="O16" s="119" t="s">
        <v>107</v>
      </c>
      <c r="P16" s="128">
        <f>+M16*P15</f>
        <v>153.26427115188582</v>
      </c>
      <c r="Q16" s="119"/>
      <c r="R16" s="119"/>
      <c r="S16" s="119"/>
      <c r="T16" s="119" t="s">
        <v>108</v>
      </c>
      <c r="U16" s="128">
        <f>+M16*U15</f>
        <v>1511.95998980632</v>
      </c>
      <c r="V16" s="119"/>
      <c r="W16" s="119"/>
      <c r="X16" s="119"/>
      <c r="Y16" s="119" t="s">
        <v>109</v>
      </c>
      <c r="Z16" s="128">
        <f>+M16*Z15</f>
        <v>415.77573904179411</v>
      </c>
      <c r="AA16" s="119"/>
      <c r="AB16" s="121"/>
      <c r="AC16" s="115"/>
      <c r="AD16" s="126">
        <f>MAX(AD14:AO14)</f>
        <v>1964</v>
      </c>
      <c r="AE16" s="119" t="s">
        <v>107</v>
      </c>
      <c r="AF16" s="127">
        <f>+AD16*AF15</f>
        <v>115.39248222146969</v>
      </c>
      <c r="AG16" s="119"/>
      <c r="AH16" s="119"/>
      <c r="AI16" s="119"/>
      <c r="AJ16" s="119" t="s">
        <v>108</v>
      </c>
      <c r="AK16" s="127">
        <f>+AD16*AK15</f>
        <v>1450.2207924144934</v>
      </c>
      <c r="AL16" s="119"/>
      <c r="AM16" s="119"/>
      <c r="AN16" s="119" t="s">
        <v>109</v>
      </c>
      <c r="AO16" s="129">
        <f>+AD16*AO15</f>
        <v>398.38672536403658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103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723.5</v>
      </c>
      <c r="AV19" s="68">
        <f t="shared" si="12"/>
        <v>695.5</v>
      </c>
      <c r="AW19" s="68">
        <f t="shared" si="12"/>
        <v>701</v>
      </c>
      <c r="AX19" s="68">
        <f t="shared" si="12"/>
        <v>706</v>
      </c>
      <c r="AY19" s="68">
        <f t="shared" si="12"/>
        <v>694.5</v>
      </c>
      <c r="AZ19" s="68">
        <f t="shared" si="12"/>
        <v>719.5</v>
      </c>
      <c r="BA19" s="68">
        <f t="shared" si="12"/>
        <v>733.5</v>
      </c>
      <c r="BB19" s="68"/>
      <c r="BC19" s="68"/>
      <c r="BD19" s="68"/>
      <c r="BE19" s="68">
        <f t="shared" ref="BE19:BQ19" si="13">P27</f>
        <v>816.5</v>
      </c>
      <c r="BF19" s="68">
        <f t="shared" si="13"/>
        <v>891</v>
      </c>
      <c r="BG19" s="68">
        <f t="shared" si="13"/>
        <v>991.5</v>
      </c>
      <c r="BH19" s="68">
        <f t="shared" si="13"/>
        <v>1060.5</v>
      </c>
      <c r="BI19" s="68">
        <f t="shared" si="13"/>
        <v>1128.5</v>
      </c>
      <c r="BJ19" s="68">
        <f t="shared" si="13"/>
        <v>1062</v>
      </c>
      <c r="BK19" s="68">
        <f t="shared" si="13"/>
        <v>947.5</v>
      </c>
      <c r="BL19" s="68">
        <f t="shared" si="13"/>
        <v>845.5</v>
      </c>
      <c r="BM19" s="68">
        <f t="shared" si="13"/>
        <v>786</v>
      </c>
      <c r="BN19" s="68">
        <f t="shared" si="13"/>
        <v>738</v>
      </c>
      <c r="BO19" s="68">
        <f t="shared" si="13"/>
        <v>751</v>
      </c>
      <c r="BP19" s="68">
        <f t="shared" si="13"/>
        <v>783.5</v>
      </c>
      <c r="BQ19" s="68">
        <f t="shared" si="13"/>
        <v>775.5</v>
      </c>
      <c r="BR19" s="68"/>
      <c r="BS19" s="68"/>
      <c r="BT19" s="68"/>
      <c r="BU19" s="68">
        <f t="shared" ref="BU19:CC19" si="14">AG27</f>
        <v>984</v>
      </c>
      <c r="BV19" s="68">
        <f t="shared" si="14"/>
        <v>984.5</v>
      </c>
      <c r="BW19" s="68">
        <f t="shared" si="14"/>
        <v>954</v>
      </c>
      <c r="BX19" s="68">
        <f t="shared" si="14"/>
        <v>939.5</v>
      </c>
      <c r="BY19" s="68">
        <f t="shared" si="14"/>
        <v>956.5</v>
      </c>
      <c r="BZ19" s="68">
        <f t="shared" si="14"/>
        <v>986</v>
      </c>
      <c r="CA19" s="68">
        <f t="shared" si="14"/>
        <v>1023</v>
      </c>
      <c r="CB19" s="68">
        <f t="shared" si="14"/>
        <v>1016</v>
      </c>
      <c r="CC19" s="68">
        <f t="shared" si="14"/>
        <v>977.5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103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2418.5</v>
      </c>
      <c r="AV21" s="59">
        <f t="shared" si="18"/>
        <v>2437.5</v>
      </c>
      <c r="AW21" s="59">
        <f t="shared" si="18"/>
        <v>2477.5</v>
      </c>
      <c r="AX21" s="59">
        <f t="shared" si="18"/>
        <v>2495</v>
      </c>
      <c r="AY21" s="59">
        <f t="shared" si="18"/>
        <v>2484</v>
      </c>
      <c r="AZ21" s="59">
        <f t="shared" si="18"/>
        <v>2522.5</v>
      </c>
      <c r="BA21" s="59">
        <f t="shared" si="18"/>
        <v>2539</v>
      </c>
      <c r="BB21" s="59"/>
      <c r="BC21" s="59"/>
      <c r="BD21" s="59"/>
      <c r="BE21" s="59">
        <f t="shared" ref="BE21:BQ21" si="19">P32</f>
        <v>2709.5</v>
      </c>
      <c r="BF21" s="59">
        <f t="shared" si="19"/>
        <v>2842.5</v>
      </c>
      <c r="BG21" s="59">
        <f t="shared" si="19"/>
        <v>3006.5</v>
      </c>
      <c r="BH21" s="59">
        <f t="shared" si="19"/>
        <v>3141.5</v>
      </c>
      <c r="BI21" s="59">
        <f t="shared" si="19"/>
        <v>3159.5</v>
      </c>
      <c r="BJ21" s="59">
        <f t="shared" si="19"/>
        <v>3002</v>
      </c>
      <c r="BK21" s="59">
        <f t="shared" si="19"/>
        <v>2775</v>
      </c>
      <c r="BL21" s="59">
        <f t="shared" si="19"/>
        <v>2533</v>
      </c>
      <c r="BM21" s="59">
        <f t="shared" si="19"/>
        <v>2402</v>
      </c>
      <c r="BN21" s="59">
        <f t="shared" si="19"/>
        <v>2369</v>
      </c>
      <c r="BO21" s="59">
        <f t="shared" si="19"/>
        <v>2428</v>
      </c>
      <c r="BP21" s="59">
        <f t="shared" si="19"/>
        <v>2557.5</v>
      </c>
      <c r="BQ21" s="59">
        <f t="shared" si="19"/>
        <v>2645</v>
      </c>
      <c r="BR21" s="59"/>
      <c r="BS21" s="59"/>
      <c r="BT21" s="59"/>
      <c r="BU21" s="59">
        <f t="shared" ref="BU21:CC21" si="20">AG32</f>
        <v>2937.5</v>
      </c>
      <c r="BV21" s="59">
        <f t="shared" si="20"/>
        <v>2941</v>
      </c>
      <c r="BW21" s="59">
        <f t="shared" si="20"/>
        <v>2916.5</v>
      </c>
      <c r="BX21" s="59">
        <f t="shared" si="20"/>
        <v>2901</v>
      </c>
      <c r="BY21" s="59">
        <f t="shared" si="20"/>
        <v>2916</v>
      </c>
      <c r="BZ21" s="59">
        <f t="shared" si="20"/>
        <v>2950</v>
      </c>
      <c r="CA21" s="59">
        <f t="shared" si="20"/>
        <v>2944</v>
      </c>
      <c r="CB21" s="59">
        <f t="shared" si="20"/>
        <v>2912.5</v>
      </c>
      <c r="CC21" s="59">
        <f t="shared" si="20"/>
        <v>2849.5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103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184.5</v>
      </c>
      <c r="C26" s="116">
        <f>'G-4'!F11</f>
        <v>157.5</v>
      </c>
      <c r="D26" s="116">
        <f>'G-4'!F12</f>
        <v>189</v>
      </c>
      <c r="E26" s="116">
        <f>'G-4'!F13</f>
        <v>192.5</v>
      </c>
      <c r="F26" s="116">
        <f>'G-4'!F14</f>
        <v>156.5</v>
      </c>
      <c r="G26" s="116">
        <f>'G-4'!F15</f>
        <v>163</v>
      </c>
      <c r="H26" s="116">
        <f>'G-4'!F16</f>
        <v>194</v>
      </c>
      <c r="I26" s="116">
        <f>'G-4'!F17</f>
        <v>181</v>
      </c>
      <c r="J26" s="116">
        <f>'G-4'!F18</f>
        <v>181.5</v>
      </c>
      <c r="K26" s="116">
        <f>'G-4'!F19</f>
        <v>177</v>
      </c>
      <c r="L26" s="117"/>
      <c r="M26" s="116">
        <f>'G-4'!F20</f>
        <v>218</v>
      </c>
      <c r="N26" s="116">
        <f>'G-4'!F21</f>
        <v>196</v>
      </c>
      <c r="O26" s="116">
        <f>'G-4'!F22</f>
        <v>206.5</v>
      </c>
      <c r="P26" s="116">
        <f>'G-4'!M10</f>
        <v>196</v>
      </c>
      <c r="Q26" s="116">
        <f>'G-4'!M11</f>
        <v>292.5</v>
      </c>
      <c r="R26" s="116">
        <f>'G-4'!M12</f>
        <v>296.5</v>
      </c>
      <c r="S26" s="116">
        <f>'G-4'!M13</f>
        <v>275.5</v>
      </c>
      <c r="T26" s="116">
        <f>'G-4'!M14</f>
        <v>264</v>
      </c>
      <c r="U26" s="116">
        <f>'G-4'!M15</f>
        <v>226</v>
      </c>
      <c r="V26" s="116">
        <f>'G-4'!M16</f>
        <v>182</v>
      </c>
      <c r="W26" s="116">
        <f>'G-4'!M17</f>
        <v>173.5</v>
      </c>
      <c r="X26" s="116">
        <f>'G-4'!M18</f>
        <v>204.5</v>
      </c>
      <c r="Y26" s="116">
        <f>'G-4'!M19</f>
        <v>178</v>
      </c>
      <c r="Z26" s="116">
        <f>'G-4'!M20</f>
        <v>195</v>
      </c>
      <c r="AA26" s="116">
        <f>'G-4'!M21</f>
        <v>206</v>
      </c>
      <c r="AB26" s="116">
        <f>'G-4'!M22</f>
        <v>196.5</v>
      </c>
      <c r="AC26" s="117"/>
      <c r="AD26" s="116">
        <f>'G-4'!T10</f>
        <v>241</v>
      </c>
      <c r="AE26" s="116">
        <f>'G-4'!T11</f>
        <v>282</v>
      </c>
      <c r="AF26" s="116">
        <f>'G-4'!T12</f>
        <v>242</v>
      </c>
      <c r="AG26" s="116">
        <f>'G-4'!T13</f>
        <v>219</v>
      </c>
      <c r="AH26" s="116">
        <f>'G-4'!T14</f>
        <v>241.5</v>
      </c>
      <c r="AI26" s="116">
        <f>'G-4'!T15</f>
        <v>251.5</v>
      </c>
      <c r="AJ26" s="116">
        <f>'G-4'!T16</f>
        <v>227.5</v>
      </c>
      <c r="AK26" s="116">
        <f>'G-4'!T17</f>
        <v>236</v>
      </c>
      <c r="AL26" s="116">
        <f>'G-4'!T18</f>
        <v>271</v>
      </c>
      <c r="AM26" s="116">
        <f>'G-4'!T19</f>
        <v>288.5</v>
      </c>
      <c r="AN26" s="116">
        <f>'G-4'!T20</f>
        <v>220.5</v>
      </c>
      <c r="AO26" s="116">
        <f>'G-4'!T21</f>
        <v>197.5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723.5</v>
      </c>
      <c r="F27" s="116">
        <f t="shared" ref="F27:K27" si="24">C26+D26+E26+F26</f>
        <v>695.5</v>
      </c>
      <c r="G27" s="116">
        <f t="shared" si="24"/>
        <v>701</v>
      </c>
      <c r="H27" s="116">
        <f t="shared" si="24"/>
        <v>706</v>
      </c>
      <c r="I27" s="116">
        <f t="shared" si="24"/>
        <v>694.5</v>
      </c>
      <c r="J27" s="116">
        <f t="shared" si="24"/>
        <v>719.5</v>
      </c>
      <c r="K27" s="116">
        <f t="shared" si="24"/>
        <v>733.5</v>
      </c>
      <c r="L27" s="117"/>
      <c r="M27" s="116"/>
      <c r="N27" s="116"/>
      <c r="O27" s="116"/>
      <c r="P27" s="116">
        <f>M26+N26+O26+P26</f>
        <v>816.5</v>
      </c>
      <c r="Q27" s="116">
        <f t="shared" ref="Q27:AB27" si="25">N26+O26+P26+Q26</f>
        <v>891</v>
      </c>
      <c r="R27" s="116">
        <f t="shared" si="25"/>
        <v>991.5</v>
      </c>
      <c r="S27" s="116">
        <f t="shared" si="25"/>
        <v>1060.5</v>
      </c>
      <c r="T27" s="116">
        <f t="shared" si="25"/>
        <v>1128.5</v>
      </c>
      <c r="U27" s="116">
        <f t="shared" si="25"/>
        <v>1062</v>
      </c>
      <c r="V27" s="116">
        <f t="shared" si="25"/>
        <v>947.5</v>
      </c>
      <c r="W27" s="116">
        <f t="shared" si="25"/>
        <v>845.5</v>
      </c>
      <c r="X27" s="116">
        <f t="shared" si="25"/>
        <v>786</v>
      </c>
      <c r="Y27" s="116">
        <f t="shared" si="25"/>
        <v>738</v>
      </c>
      <c r="Z27" s="116">
        <f t="shared" si="25"/>
        <v>751</v>
      </c>
      <c r="AA27" s="116">
        <f t="shared" si="25"/>
        <v>783.5</v>
      </c>
      <c r="AB27" s="116">
        <f t="shared" si="25"/>
        <v>775.5</v>
      </c>
      <c r="AC27" s="117"/>
      <c r="AD27" s="116"/>
      <c r="AE27" s="116"/>
      <c r="AF27" s="116"/>
      <c r="AG27" s="116">
        <f>AD26+AE26+AF26+AG26</f>
        <v>984</v>
      </c>
      <c r="AH27" s="116">
        <f t="shared" ref="AH27:AO27" si="26">AE26+AF26+AG26+AH26</f>
        <v>984.5</v>
      </c>
      <c r="AI27" s="116">
        <f t="shared" si="26"/>
        <v>954</v>
      </c>
      <c r="AJ27" s="116">
        <f t="shared" si="26"/>
        <v>939.5</v>
      </c>
      <c r="AK27" s="116">
        <f t="shared" si="26"/>
        <v>956.5</v>
      </c>
      <c r="AL27" s="116">
        <f t="shared" si="26"/>
        <v>986</v>
      </c>
      <c r="AM27" s="116">
        <f t="shared" si="26"/>
        <v>1023</v>
      </c>
      <c r="AN27" s="116">
        <f t="shared" si="26"/>
        <v>1016</v>
      </c>
      <c r="AO27" s="116">
        <f t="shared" si="26"/>
        <v>977.5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0.24541797049620026</v>
      </c>
      <c r="E28" s="119"/>
      <c r="F28" s="119" t="s">
        <v>108</v>
      </c>
      <c r="G28" s="120">
        <f>DIRECCIONALIDAD!J38/100</f>
        <v>0.75458202950379971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0.21629822280017341</v>
      </c>
      <c r="Q28" s="119"/>
      <c r="R28" s="119"/>
      <c r="S28" s="119"/>
      <c r="T28" s="119" t="s">
        <v>108</v>
      </c>
      <c r="U28" s="120">
        <f>DIRECCIONALIDAD!J41/100</f>
        <v>0.78370177719982659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0.13497571131158917</v>
      </c>
      <c r="AG28" s="119"/>
      <c r="AH28" s="119"/>
      <c r="AI28" s="119"/>
      <c r="AJ28" s="119" t="s">
        <v>108</v>
      </c>
      <c r="AK28" s="120">
        <f>DIRECCIONALIDAD!J44/100</f>
        <v>0.86502428868841075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5" t="s">
        <v>150</v>
      </c>
      <c r="B29" s="126">
        <f>MAX(B27:K27)</f>
        <v>733.5</v>
      </c>
      <c r="C29" s="119" t="s">
        <v>107</v>
      </c>
      <c r="D29" s="127">
        <f>+B29*D28</f>
        <v>180.0140813589629</v>
      </c>
      <c r="E29" s="119"/>
      <c r="F29" s="119" t="s">
        <v>108</v>
      </c>
      <c r="G29" s="127">
        <f>+B29*G28</f>
        <v>553.48591864103707</v>
      </c>
      <c r="H29" s="119"/>
      <c r="I29" s="119" t="s">
        <v>109</v>
      </c>
      <c r="J29" s="127">
        <f>+B29*J28</f>
        <v>0</v>
      </c>
      <c r="K29" s="121"/>
      <c r="L29" s="115"/>
      <c r="M29" s="126">
        <f>MAX(M27:AB27)</f>
        <v>1128.5</v>
      </c>
      <c r="N29" s="119"/>
      <c r="O29" s="119" t="s">
        <v>107</v>
      </c>
      <c r="P29" s="128">
        <f>+M29*P28</f>
        <v>244.09254442999568</v>
      </c>
      <c r="Q29" s="119"/>
      <c r="R29" s="119"/>
      <c r="S29" s="119"/>
      <c r="T29" s="119" t="s">
        <v>108</v>
      </c>
      <c r="U29" s="128">
        <f>+M29*U28</f>
        <v>884.40745557000434</v>
      </c>
      <c r="V29" s="119"/>
      <c r="W29" s="119"/>
      <c r="X29" s="119"/>
      <c r="Y29" s="119" t="s">
        <v>109</v>
      </c>
      <c r="Z29" s="128">
        <f>+M29*Z28</f>
        <v>0</v>
      </c>
      <c r="AA29" s="119"/>
      <c r="AB29" s="121"/>
      <c r="AC29" s="115"/>
      <c r="AD29" s="126">
        <f>MAX(AD27:AO27)</f>
        <v>1023</v>
      </c>
      <c r="AE29" s="119" t="s">
        <v>107</v>
      </c>
      <c r="AF29" s="127">
        <f>+AD29*AF28</f>
        <v>138.08015267175571</v>
      </c>
      <c r="AG29" s="119"/>
      <c r="AH29" s="119"/>
      <c r="AI29" s="119"/>
      <c r="AJ29" s="119" t="s">
        <v>108</v>
      </c>
      <c r="AK29" s="127">
        <f>+AD29*AK28</f>
        <v>884.91984732824415</v>
      </c>
      <c r="AL29" s="119"/>
      <c r="AM29" s="119"/>
      <c r="AN29" s="119" t="s">
        <v>109</v>
      </c>
      <c r="AO29" s="129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103</v>
      </c>
      <c r="U30" s="185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568</v>
      </c>
      <c r="C31" s="116">
        <f t="shared" ref="C31:K31" si="27">C13+C18+C22+C26</f>
        <v>566.5</v>
      </c>
      <c r="D31" s="116">
        <f t="shared" si="27"/>
        <v>636.5</v>
      </c>
      <c r="E31" s="116">
        <f t="shared" si="27"/>
        <v>647.5</v>
      </c>
      <c r="F31" s="116">
        <f t="shared" si="27"/>
        <v>587</v>
      </c>
      <c r="G31" s="116">
        <f t="shared" si="27"/>
        <v>606.5</v>
      </c>
      <c r="H31" s="116">
        <f t="shared" si="27"/>
        <v>654</v>
      </c>
      <c r="I31" s="116">
        <f t="shared" si="27"/>
        <v>636.5</v>
      </c>
      <c r="J31" s="116">
        <f t="shared" si="27"/>
        <v>625.5</v>
      </c>
      <c r="K31" s="116">
        <f t="shared" si="27"/>
        <v>623</v>
      </c>
      <c r="L31" s="117"/>
      <c r="M31" s="116">
        <f>M13+M18+M22+M26</f>
        <v>675</v>
      </c>
      <c r="N31" s="116">
        <f t="shared" ref="N31:AB31" si="28">N13+N18+N22+N26</f>
        <v>687.5</v>
      </c>
      <c r="O31" s="116">
        <f t="shared" si="28"/>
        <v>649.5</v>
      </c>
      <c r="P31" s="116">
        <f t="shared" si="28"/>
        <v>697.5</v>
      </c>
      <c r="Q31" s="116">
        <f t="shared" si="28"/>
        <v>808</v>
      </c>
      <c r="R31" s="116">
        <f t="shared" si="28"/>
        <v>851.5</v>
      </c>
      <c r="S31" s="116">
        <f t="shared" si="28"/>
        <v>784.5</v>
      </c>
      <c r="T31" s="116">
        <f t="shared" si="28"/>
        <v>715.5</v>
      </c>
      <c r="U31" s="116">
        <f t="shared" si="28"/>
        <v>650.5</v>
      </c>
      <c r="V31" s="116">
        <f t="shared" si="28"/>
        <v>624.5</v>
      </c>
      <c r="W31" s="116">
        <f t="shared" si="28"/>
        <v>542.5</v>
      </c>
      <c r="X31" s="116">
        <f t="shared" si="28"/>
        <v>584.5</v>
      </c>
      <c r="Y31" s="116">
        <f t="shared" si="28"/>
        <v>617.5</v>
      </c>
      <c r="Z31" s="116">
        <f t="shared" si="28"/>
        <v>683.5</v>
      </c>
      <c r="AA31" s="116">
        <f t="shared" si="28"/>
        <v>672</v>
      </c>
      <c r="AB31" s="116">
        <f t="shared" si="28"/>
        <v>672</v>
      </c>
      <c r="AC31" s="117"/>
      <c r="AD31" s="116">
        <f>AD13+AD18+AD22+AD26</f>
        <v>730</v>
      </c>
      <c r="AE31" s="116">
        <f t="shared" ref="AE31:AO31" si="29">AE13+AE18+AE22+AE26</f>
        <v>783.5</v>
      </c>
      <c r="AF31" s="116">
        <f t="shared" si="29"/>
        <v>725</v>
      </c>
      <c r="AG31" s="116">
        <f t="shared" si="29"/>
        <v>699</v>
      </c>
      <c r="AH31" s="116">
        <f t="shared" si="29"/>
        <v>733.5</v>
      </c>
      <c r="AI31" s="116">
        <f t="shared" si="29"/>
        <v>759</v>
      </c>
      <c r="AJ31" s="116">
        <f t="shared" si="29"/>
        <v>709.5</v>
      </c>
      <c r="AK31" s="116">
        <f t="shared" si="29"/>
        <v>714</v>
      </c>
      <c r="AL31" s="116">
        <f t="shared" si="29"/>
        <v>767.5</v>
      </c>
      <c r="AM31" s="116">
        <f t="shared" si="29"/>
        <v>753</v>
      </c>
      <c r="AN31" s="116">
        <f t="shared" si="29"/>
        <v>678</v>
      </c>
      <c r="AO31" s="116">
        <f t="shared" si="29"/>
        <v>651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2418.5</v>
      </c>
      <c r="F32" s="116">
        <f t="shared" ref="F32:K32" si="30">C31+D31+E31+F31</f>
        <v>2437.5</v>
      </c>
      <c r="G32" s="116">
        <f t="shared" si="30"/>
        <v>2477.5</v>
      </c>
      <c r="H32" s="116">
        <f t="shared" si="30"/>
        <v>2495</v>
      </c>
      <c r="I32" s="116">
        <f t="shared" si="30"/>
        <v>2484</v>
      </c>
      <c r="J32" s="116">
        <f t="shared" si="30"/>
        <v>2522.5</v>
      </c>
      <c r="K32" s="116">
        <f t="shared" si="30"/>
        <v>2539</v>
      </c>
      <c r="L32" s="117"/>
      <c r="M32" s="116"/>
      <c r="N32" s="116"/>
      <c r="O32" s="116"/>
      <c r="P32" s="116">
        <f>M31+N31+O31+P31</f>
        <v>2709.5</v>
      </c>
      <c r="Q32" s="116">
        <f t="shared" ref="Q32:AB32" si="31">N31+O31+P31+Q31</f>
        <v>2842.5</v>
      </c>
      <c r="R32" s="116">
        <f t="shared" si="31"/>
        <v>3006.5</v>
      </c>
      <c r="S32" s="116">
        <f t="shared" si="31"/>
        <v>3141.5</v>
      </c>
      <c r="T32" s="116">
        <f t="shared" si="31"/>
        <v>3159.5</v>
      </c>
      <c r="U32" s="116">
        <f t="shared" si="31"/>
        <v>3002</v>
      </c>
      <c r="V32" s="116">
        <f t="shared" si="31"/>
        <v>2775</v>
      </c>
      <c r="W32" s="116">
        <f t="shared" si="31"/>
        <v>2533</v>
      </c>
      <c r="X32" s="116">
        <f t="shared" si="31"/>
        <v>2402</v>
      </c>
      <c r="Y32" s="116">
        <f t="shared" si="31"/>
        <v>2369</v>
      </c>
      <c r="Z32" s="116">
        <f t="shared" si="31"/>
        <v>2428</v>
      </c>
      <c r="AA32" s="116">
        <f t="shared" si="31"/>
        <v>2557.5</v>
      </c>
      <c r="AB32" s="116">
        <f t="shared" si="31"/>
        <v>2645</v>
      </c>
      <c r="AC32" s="117"/>
      <c r="AD32" s="116"/>
      <c r="AE32" s="116"/>
      <c r="AF32" s="116"/>
      <c r="AG32" s="116">
        <f>AD31+AE31+AF31+AG31</f>
        <v>2937.5</v>
      </c>
      <c r="AH32" s="116">
        <f t="shared" ref="AH32:AO32" si="32">AE31+AF31+AG31+AH31</f>
        <v>2941</v>
      </c>
      <c r="AI32" s="116">
        <f t="shared" si="32"/>
        <v>2916.5</v>
      </c>
      <c r="AJ32" s="116">
        <f t="shared" si="32"/>
        <v>2901</v>
      </c>
      <c r="AK32" s="116">
        <f t="shared" si="32"/>
        <v>2916</v>
      </c>
      <c r="AL32" s="116">
        <f t="shared" si="32"/>
        <v>2950</v>
      </c>
      <c r="AM32" s="116">
        <f t="shared" si="32"/>
        <v>2944</v>
      </c>
      <c r="AN32" s="116">
        <f t="shared" si="32"/>
        <v>2912.5</v>
      </c>
      <c r="AO32" s="116">
        <f t="shared" si="32"/>
        <v>2849.5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2009-03-24T20:58:29Z</cp:lastPrinted>
  <dcterms:created xsi:type="dcterms:W3CDTF">1998-04-02T13:38:56Z</dcterms:created>
  <dcterms:modified xsi:type="dcterms:W3CDTF">2016-05-31T16:22:20Z</dcterms:modified>
</cp:coreProperties>
</file>