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SEMAFORIZADAS\Semaforizadas\2351\CL 76\2016\"/>
    </mc:Choice>
  </mc:AlternateContent>
  <bookViews>
    <workbookView xWindow="240" yWindow="90" windowWidth="9135" windowHeight="4965" tabRatio="736" activeTab="1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44" i="4689" l="1"/>
  <c r="G41" i="4689"/>
  <c r="F41" i="4689"/>
  <c r="E41" i="4689"/>
  <c r="G38" i="4689"/>
  <c r="E38" i="4689"/>
  <c r="F10" i="4677" l="1"/>
  <c r="F10" i="4686" l="1"/>
  <c r="F11" i="4686"/>
  <c r="F12" i="4686"/>
  <c r="F13" i="4686"/>
  <c r="F14" i="4686"/>
  <c r="F15" i="4686"/>
  <c r="F16" i="4686"/>
  <c r="F17" i="4686"/>
  <c r="F18" i="4686"/>
  <c r="F19" i="4686"/>
  <c r="F20" i="4686"/>
  <c r="F21" i="4686"/>
  <c r="F22" i="4686"/>
  <c r="M10" i="4686"/>
  <c r="M11" i="4686"/>
  <c r="M12" i="4686"/>
  <c r="M13" i="4686"/>
  <c r="M14" i="4686"/>
  <c r="M15" i="4686"/>
  <c r="M16" i="4686"/>
  <c r="M17" i="4686"/>
  <c r="M18" i="4686"/>
  <c r="M19" i="4686"/>
  <c r="M20" i="4686"/>
  <c r="M21" i="4686"/>
  <c r="M22" i="4686"/>
  <c r="L44" i="4689" l="1"/>
  <c r="M44" i="4689"/>
  <c r="N44" i="4689"/>
  <c r="L41" i="4689"/>
  <c r="M41" i="4689"/>
  <c r="N41" i="4689"/>
  <c r="L38" i="4689"/>
  <c r="M38" i="4689"/>
  <c r="N38" i="4689"/>
  <c r="K44" i="4689"/>
  <c r="K41" i="4689"/>
  <c r="K38" i="4689"/>
  <c r="M22" i="4684" l="1"/>
  <c r="F22" i="4684"/>
  <c r="T21" i="4684"/>
  <c r="M21" i="4684"/>
  <c r="F21" i="4684"/>
  <c r="T20" i="4684"/>
  <c r="M20" i="4684"/>
  <c r="F20" i="4684"/>
  <c r="T19" i="4684"/>
  <c r="M19" i="4684"/>
  <c r="F19" i="4684"/>
  <c r="T18" i="4684"/>
  <c r="M18" i="4684"/>
  <c r="F18" i="4684"/>
  <c r="T17" i="4684"/>
  <c r="M17" i="4684"/>
  <c r="F17" i="4684"/>
  <c r="T16" i="4684"/>
  <c r="M16" i="4684"/>
  <c r="F16" i="4684"/>
  <c r="T15" i="4684"/>
  <c r="M15" i="4684"/>
  <c r="F15" i="4684"/>
  <c r="T14" i="4684"/>
  <c r="M14" i="4684"/>
  <c r="F14" i="4684"/>
  <c r="T13" i="4684"/>
  <c r="M13" i="4684"/>
  <c r="F13" i="4684"/>
  <c r="T12" i="4684"/>
  <c r="M12" i="4684"/>
  <c r="F12" i="4684"/>
  <c r="T11" i="4684"/>
  <c r="M11" i="4684"/>
  <c r="F11" i="4684"/>
  <c r="T10" i="4684"/>
  <c r="M10" i="4684"/>
  <c r="F10" i="4684"/>
  <c r="U18" i="4684" l="1"/>
  <c r="U19" i="4684"/>
  <c r="U17" i="4684"/>
  <c r="U15" i="4684"/>
  <c r="N19" i="4684"/>
  <c r="N18" i="4684"/>
  <c r="N17" i="4684"/>
  <c r="N14" i="4684"/>
  <c r="G19" i="4684"/>
  <c r="G17" i="4684"/>
  <c r="G18" i="4684"/>
  <c r="G16" i="4684"/>
  <c r="G15" i="4684"/>
  <c r="G13" i="4684"/>
  <c r="U21" i="4684"/>
  <c r="U14" i="4684"/>
  <c r="U13" i="4684"/>
  <c r="U16" i="4684"/>
  <c r="U20" i="4684"/>
  <c r="N12" i="4684"/>
  <c r="N16" i="4684"/>
  <c r="N20" i="4684"/>
  <c r="N22" i="4684"/>
  <c r="N15" i="4684"/>
  <c r="N21" i="4684"/>
  <c r="N11" i="4684"/>
  <c r="G14" i="4684"/>
  <c r="N13" i="4684"/>
  <c r="N10" i="4684"/>
  <c r="T11" i="4686"/>
  <c r="AE22" i="4688" s="1"/>
  <c r="C5" i="4689"/>
  <c r="I6" i="4689"/>
  <c r="I5" i="4689"/>
  <c r="AJ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D5" i="4677"/>
  <c r="E4" i="4677"/>
  <c r="S6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I24" i="4689"/>
  <c r="I23" i="4689"/>
  <c r="I22" i="4689"/>
  <c r="I21" i="4689"/>
  <c r="I20" i="4689"/>
  <c r="J20" i="4689" s="1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Y17" i="4688"/>
  <c r="Z17" i="4688"/>
  <c r="AA17" i="4688"/>
  <c r="AB17" i="4688"/>
  <c r="X17" i="4688"/>
  <c r="W17" i="4688"/>
  <c r="V17" i="4688"/>
  <c r="AO17" i="4688"/>
  <c r="AN17" i="4688"/>
  <c r="AM17" i="4688"/>
  <c r="AL17" i="4688"/>
  <c r="AK17" i="4688"/>
  <c r="AJ17" i="4688"/>
  <c r="AI17" i="4688"/>
  <c r="AH17" i="4688"/>
  <c r="AG17" i="4688"/>
  <c r="AF17" i="4688"/>
  <c r="AE17" i="4688"/>
  <c r="AD17" i="4688"/>
  <c r="U17" i="4688"/>
  <c r="T17" i="4688"/>
  <c r="S17" i="4688"/>
  <c r="R17" i="4688"/>
  <c r="Q17" i="4688"/>
  <c r="P17" i="4688"/>
  <c r="C17" i="4688"/>
  <c r="D17" i="4688"/>
  <c r="E17" i="4688"/>
  <c r="F17" i="4688"/>
  <c r="G17" i="4688"/>
  <c r="H17" i="4688"/>
  <c r="I17" i="4688"/>
  <c r="J17" i="4688"/>
  <c r="K17" i="4688"/>
  <c r="M17" i="4688"/>
  <c r="N17" i="4688"/>
  <c r="O17" i="4688"/>
  <c r="B17" i="4688"/>
  <c r="Y22" i="4688"/>
  <c r="Z22" i="4688"/>
  <c r="AA22" i="4688"/>
  <c r="AB22" i="4688"/>
  <c r="X22" i="4688"/>
  <c r="W22" i="4688"/>
  <c r="V22" i="4688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0" i="4686"/>
  <c r="AD22" i="4688" s="1"/>
  <c r="U22" i="4688"/>
  <c r="T22" i="4688"/>
  <c r="S22" i="4688"/>
  <c r="R22" i="4688"/>
  <c r="Q22" i="4688"/>
  <c r="P22" i="4688"/>
  <c r="C22" i="4688"/>
  <c r="D22" i="4688"/>
  <c r="E22" i="4688"/>
  <c r="F22" i="4688"/>
  <c r="G22" i="4688"/>
  <c r="H22" i="4688"/>
  <c r="I22" i="4688"/>
  <c r="J22" i="4688"/>
  <c r="K22" i="4688"/>
  <c r="M22" i="4688"/>
  <c r="N22" i="4688"/>
  <c r="O22" i="4688"/>
  <c r="B22" i="4688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B27" i="4688"/>
  <c r="U23" i="4684" l="1"/>
  <c r="G23" i="4684"/>
  <c r="N23" i="4684"/>
  <c r="J32" i="4689"/>
  <c r="J24" i="4689"/>
  <c r="Z19" i="4688" s="1"/>
  <c r="J25" i="4689"/>
  <c r="AF19" i="4688" s="1"/>
  <c r="J22" i="4689"/>
  <c r="P19" i="4688" s="1"/>
  <c r="J33" i="4689"/>
  <c r="Z24" i="4688" s="1"/>
  <c r="J30" i="4689"/>
  <c r="J24" i="4688" s="1"/>
  <c r="J36" i="4689"/>
  <c r="J23" i="4689"/>
  <c r="U19" i="4688" s="1"/>
  <c r="AN28" i="4688"/>
  <c r="CB18" i="4688" s="1"/>
  <c r="AL28" i="4688"/>
  <c r="BZ18" i="4688" s="1"/>
  <c r="AO23" i="4688"/>
  <c r="CC19" i="4688" s="1"/>
  <c r="AN23" i="4688"/>
  <c r="CB19" i="4688" s="1"/>
  <c r="AM23" i="4688"/>
  <c r="CA19" i="4688" s="1"/>
  <c r="T17" i="4681"/>
  <c r="AL23" i="4688"/>
  <c r="BZ19" i="4688" s="1"/>
  <c r="AJ23" i="4688"/>
  <c r="BX19" i="4688" s="1"/>
  <c r="AH23" i="4688"/>
  <c r="BV19" i="4688" s="1"/>
  <c r="X18" i="4688"/>
  <c r="BM17" i="4688" s="1"/>
  <c r="V18" i="4688"/>
  <c r="BK17" i="4688" s="1"/>
  <c r="T18" i="4688"/>
  <c r="BI17" i="4688" s="1"/>
  <c r="J44" i="4689"/>
  <c r="AF29" i="4688"/>
  <c r="J45" i="4689"/>
  <c r="J41" i="4689"/>
  <c r="P29" i="4688"/>
  <c r="J42" i="4689"/>
  <c r="J38" i="4689"/>
  <c r="D29" i="4688"/>
  <c r="J39" i="4689"/>
  <c r="AF24" i="4688"/>
  <c r="AO24" i="4688"/>
  <c r="J35" i="4689"/>
  <c r="U24" i="4688"/>
  <c r="P24" i="4688"/>
  <c r="D24" i="4688"/>
  <c r="J29" i="4689"/>
  <c r="AK19" i="4688"/>
  <c r="J27" i="4689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8" i="4688"/>
  <c r="AO28" i="4688"/>
  <c r="CC18" i="4688" s="1"/>
  <c r="T28" i="4688"/>
  <c r="BI18" i="4688" s="1"/>
  <c r="V28" i="4688"/>
  <c r="BK18" i="4688" s="1"/>
  <c r="X28" i="4688"/>
  <c r="BM18" i="4688" s="1"/>
  <c r="Y28" i="4688"/>
  <c r="BN18" i="4688" s="1"/>
  <c r="E28" i="4688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8" i="4688"/>
  <c r="BW18" i="4688" s="1"/>
  <c r="S28" i="4688"/>
  <c r="BH18" i="4688" s="1"/>
  <c r="R28" i="4688"/>
  <c r="BG18" i="4688" s="1"/>
  <c r="U28" i="4688"/>
  <c r="BJ18" i="4688" s="1"/>
  <c r="W28" i="4688"/>
  <c r="BL18" i="4688" s="1"/>
  <c r="Z28" i="4688"/>
  <c r="BO18" i="4688" s="1"/>
  <c r="AA28" i="4688"/>
  <c r="BP18" i="4688" s="1"/>
  <c r="AB28" i="4688"/>
  <c r="BQ18" i="4688" s="1"/>
  <c r="Q28" i="4688"/>
  <c r="BF18" i="4688" s="1"/>
  <c r="P28" i="4688"/>
  <c r="J28" i="4688"/>
  <c r="AZ18" i="4688" s="1"/>
  <c r="H28" i="4688"/>
  <c r="AX18" i="4688" s="1"/>
  <c r="F28" i="4688"/>
  <c r="AV18" i="4688" s="1"/>
  <c r="G28" i="4688"/>
  <c r="AW18" i="4688" s="1"/>
  <c r="K28" i="4688"/>
  <c r="BA18" i="4688" s="1"/>
  <c r="I28" i="4688"/>
  <c r="AY18" i="4688" s="1"/>
  <c r="AG23" i="4688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2" i="4688"/>
  <c r="AF32" i="4688"/>
  <c r="AJ32" i="4688"/>
  <c r="AN32" i="4688"/>
  <c r="AI32" i="4688"/>
  <c r="AO32" i="4688"/>
  <c r="S18" i="4688"/>
  <c r="BH17" i="4688" s="1"/>
  <c r="U18" i="4688"/>
  <c r="BJ17" i="4688" s="1"/>
  <c r="W18" i="4688"/>
  <c r="BL17" i="4688" s="1"/>
  <c r="R18" i="4688"/>
  <c r="BG17" i="4688" s="1"/>
  <c r="Z32" i="4688"/>
  <c r="M11" i="4681"/>
  <c r="Q18" i="4688"/>
  <c r="BF17" i="4688" s="1"/>
  <c r="P32" i="4688"/>
  <c r="X32" i="4688"/>
  <c r="AB32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BE12" i="4688" s="1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AU12" i="4688" s="1"/>
  <c r="F14" i="4688"/>
  <c r="AV12" i="4688" s="1"/>
  <c r="B32" i="4688"/>
  <c r="J32" i="4688"/>
  <c r="AK28" i="4688"/>
  <c r="BY18" i="4688" s="1"/>
  <c r="AM28" i="4688"/>
  <c r="CA18" i="4688" s="1"/>
  <c r="AJ28" i="4688"/>
  <c r="BX18" i="4688" s="1"/>
  <c r="AH28" i="4688"/>
  <c r="BV18" i="4688" s="1"/>
  <c r="AK23" i="4688"/>
  <c r="BY19" i="4688" s="1"/>
  <c r="AI23" i="4688"/>
  <c r="BW19" i="4688" s="1"/>
  <c r="J23" i="4688"/>
  <c r="AZ19" i="4688" s="1"/>
  <c r="E23" i="4688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2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BU17" i="4688" l="1"/>
  <c r="AD20" i="4688"/>
  <c r="BE19" i="4688"/>
  <c r="M25" i="4688"/>
  <c r="BU19" i="4688"/>
  <c r="AD25" i="4688"/>
  <c r="AU19" i="4688"/>
  <c r="B25" i="4688"/>
  <c r="BE17" i="4688"/>
  <c r="M20" i="4688"/>
  <c r="BE18" i="4688"/>
  <c r="M30" i="4688"/>
  <c r="AU17" i="4688"/>
  <c r="B20" i="4688"/>
  <c r="AU18" i="4688"/>
  <c r="B30" i="4688"/>
  <c r="BU18" i="4688"/>
  <c r="AD30" i="4688"/>
  <c r="AK33" i="4688"/>
  <c r="BY21" i="4688" s="1"/>
  <c r="AH33" i="4688"/>
  <c r="BV21" i="4688" s="1"/>
  <c r="Z33" i="4688"/>
  <c r="BO21" i="4688" s="1"/>
  <c r="R33" i="4688"/>
  <c r="BG21" i="4688" s="1"/>
  <c r="AO33" i="4688"/>
  <c r="CC21" i="4688" s="1"/>
  <c r="AM33" i="4688"/>
  <c r="CA21" i="4688" s="1"/>
  <c r="AL33" i="4688"/>
  <c r="BZ21" i="4688" s="1"/>
  <c r="AJ33" i="4688"/>
  <c r="BX21" i="4688" s="1"/>
  <c r="AI33" i="4688"/>
  <c r="BW21" i="4688" s="1"/>
  <c r="W33" i="4688"/>
  <c r="BL21" i="4688" s="1"/>
  <c r="I33" i="4688"/>
  <c r="AY21" i="4688" s="1"/>
  <c r="H33" i="4688"/>
  <c r="AX21" i="4688" s="1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19" i="4688"/>
  <c r="J19" i="4688"/>
  <c r="D19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F30" i="4688" l="1"/>
  <c r="AO30" i="4688"/>
  <c r="AK30" i="4688"/>
  <c r="D30" i="4688"/>
  <c r="J30" i="4688"/>
  <c r="G30" i="4688"/>
  <c r="D20" i="4688"/>
  <c r="J20" i="4688"/>
  <c r="G20" i="4688"/>
  <c r="P30" i="4688"/>
  <c r="U30" i="4688"/>
  <c r="Z30" i="4688"/>
  <c r="P20" i="4688"/>
  <c r="U20" i="4688"/>
  <c r="Z20" i="4688"/>
  <c r="D25" i="4688"/>
  <c r="G25" i="4688"/>
  <c r="J25" i="4688"/>
  <c r="AF25" i="4688"/>
  <c r="AK25" i="4688"/>
  <c r="AO25" i="4688"/>
  <c r="P25" i="4688"/>
  <c r="Z25" i="4688"/>
  <c r="U25" i="4688"/>
  <c r="AF20" i="4688"/>
  <c r="AO20" i="4688"/>
  <c r="AK20" i="4688"/>
  <c r="N23" i="4681"/>
  <c r="U23" i="4681"/>
  <c r="G23" i="4681"/>
</calcChain>
</file>

<file path=xl/sharedStrings.xml><?xml version="1.0" encoding="utf-8"?>
<sst xmlns="http://schemas.openxmlformats.org/spreadsheetml/2006/main" count="683" uniqueCount="157">
  <si>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</si>
  <si>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</si>
  <si>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</si>
  <si>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</si>
  <si>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</si>
  <si>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</si>
  <si>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</si>
  <si>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</si>
  <si>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</si>
  <si>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</si>
  <si>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</si>
  <si>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</si>
  <si>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</si>
  <si>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</si>
  <si>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</si>
  <si>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</si>
  <si>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</si>
  <si>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</si>
  <si>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</si>
  <si>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</si>
  <si>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</si>
  <si>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</si>
  <si>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</si>
  <si>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</si>
  <si>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</si>
  <si>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</si>
  <si>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</si>
  <si>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</si>
  <si>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</si>
  <si>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</si>
  <si>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</si>
  <si>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</si>
  <si>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</si>
  <si>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</si>
  <si>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</si>
  <si>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</si>
  <si>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</si>
  <si>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</si>
  <si>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</si>
  <si>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</si>
  <si>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</si>
  <si>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</si>
  <si>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</si>
  <si>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</si>
  <si>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</si>
  <si>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</si>
  <si>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</si>
  <si>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</si>
  <si>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</si>
  <si>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</si>
  <si>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</si>
  <si>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</si>
  <si>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</si>
  <si>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</si>
  <si>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</si>
  <si>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</si>
  <si>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</si>
  <si>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</si>
  <si>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</si>
  <si>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</si>
  <si>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</si>
  <si>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</si>
  <si>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</si>
  <si>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</si>
  <si>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</si>
  <si>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</si>
  <si>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</si>
  <si>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</si>
  <si>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</si>
  <si>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</si>
  <si>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</si>
  <si>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</si>
  <si>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</si>
  <si>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</si>
  <si>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</si>
  <si>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</si>
  <si>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</si>
  <si>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</si>
  <si>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</si>
  <si>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</si>
  <si>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</si>
  <si>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</si>
  <si>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</si>
  <si>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</si>
  <si>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</si>
  <si>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</si>
  <si>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</si>
  <si>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</si>
  <si>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</si>
  <si>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</si>
  <si>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</si>
  <si>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</si>
  <si>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</si>
  <si>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</si>
  <si>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</si>
  <si>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</si>
  <si>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</si>
  <si>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</si>
  <si>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</si>
  <si>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</si>
  <si>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</si>
  <si>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</si>
  <si>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</si>
  <si>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</si>
  <si>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</si>
  <si>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</si>
  <si>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</si>
  <si>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</si>
  <si>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</si>
  <si>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</si>
  <si>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</si>
  <si>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</si>
  <si>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</si>
  <si>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</si>
  <si>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</si>
  <si>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</si>
  <si>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</si>
  <si>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</si>
  <si>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</si>
  <si>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</si>
  <si>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</si>
  <si>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</si>
  <si>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</si>
  <si>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</si>
  <si>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</si>
  <si>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</si>
  <si>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</si>
  <si>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</si>
  <si>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</si>
  <si>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</si>
  <si>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</si>
  <si>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</si>
  <si>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</si>
  <si>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</si>
  <si>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</si>
  <si>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</si>
  <si>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</si>
  <si>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</si>
  <si>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</si>
  <si>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</si>
  <si>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</si>
  <si>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</si>
  <si>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</si>
  <si>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</si>
  <si>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</si>
  <si>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</si>
  <si>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</si>
  <si>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</si>
  <si>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</si>
  <si>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76 X CARRERA 42F</t>
  </si>
  <si>
    <t>GEOVANNIS GONZALEZ</t>
  </si>
  <si>
    <t>JHONNYS NAVARRO</t>
  </si>
  <si>
    <t xml:space="preserve"> </t>
  </si>
  <si>
    <t>ADOLFREDO FLOREZ</t>
  </si>
  <si>
    <t xml:space="preserve">VOL MAX </t>
  </si>
  <si>
    <t>11:00- 12:00</t>
  </si>
  <si>
    <t xml:space="preserve">JULIO VASQUEZ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</si>
</sst>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5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8" fillId="0" borderId="0" xfId="0" applyFont="1"/>
    <xf numFmtId="1" fontId="24" fillId="3" borderId="6" xfId="0" applyNumberFormat="1" applyFont="1" applyFill="1" applyBorder="1" applyAlignment="1" applyProtection="1">
      <alignment horizontal="center" vertical="center"/>
    </xf>
    <xf numFmtId="1" fontId="24" fillId="3" borderId="20" xfId="0" applyNumberFormat="1" applyFont="1" applyFill="1" applyBorder="1" applyAlignment="1" applyProtection="1">
      <alignment horizontal="center" vertical="center"/>
    </xf>
    <xf numFmtId="1" fontId="24" fillId="3" borderId="3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2A2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79.5</c:v>
                </c:pt>
                <c:pt idx="1">
                  <c:v>89.5</c:v>
                </c:pt>
                <c:pt idx="2">
                  <c:v>84.5</c:v>
                </c:pt>
                <c:pt idx="3">
                  <c:v>81</c:v>
                </c:pt>
                <c:pt idx="4">
                  <c:v>77.5</c:v>
                </c:pt>
                <c:pt idx="5">
                  <c:v>74.5</c:v>
                </c:pt>
                <c:pt idx="6">
                  <c:v>75</c:v>
                </c:pt>
                <c:pt idx="7">
                  <c:v>70.5</c:v>
                </c:pt>
                <c:pt idx="8">
                  <c:v>60</c:v>
                </c:pt>
                <c:pt idx="9">
                  <c:v>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0202256"/>
        <c:axId val="340203824"/>
      </c:barChart>
      <c:catAx>
        <c:axId val="340202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0203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0203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0202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345.5</c:v>
                </c:pt>
                <c:pt idx="1">
                  <c:v>416.5</c:v>
                </c:pt>
                <c:pt idx="2">
                  <c:v>359</c:v>
                </c:pt>
                <c:pt idx="3">
                  <c:v>398</c:v>
                </c:pt>
                <c:pt idx="4">
                  <c:v>381</c:v>
                </c:pt>
                <c:pt idx="5">
                  <c:v>380</c:v>
                </c:pt>
                <c:pt idx="6">
                  <c:v>406.5</c:v>
                </c:pt>
                <c:pt idx="7">
                  <c:v>403.5</c:v>
                </c:pt>
                <c:pt idx="8">
                  <c:v>366</c:v>
                </c:pt>
                <c:pt idx="9">
                  <c:v>389.5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9060632"/>
        <c:axId val="428719656"/>
      </c:barChart>
      <c:catAx>
        <c:axId val="409060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8719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8719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9060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353</c:v>
                </c:pt>
                <c:pt idx="1">
                  <c:v>342.5</c:v>
                </c:pt>
                <c:pt idx="2">
                  <c:v>378</c:v>
                </c:pt>
                <c:pt idx="3">
                  <c:v>427.5</c:v>
                </c:pt>
                <c:pt idx="4">
                  <c:v>388</c:v>
                </c:pt>
                <c:pt idx="5">
                  <c:v>445.5</c:v>
                </c:pt>
                <c:pt idx="6">
                  <c:v>398</c:v>
                </c:pt>
                <c:pt idx="7">
                  <c:v>360.5</c:v>
                </c:pt>
                <c:pt idx="8">
                  <c:v>387</c:v>
                </c:pt>
                <c:pt idx="9">
                  <c:v>386</c:v>
                </c:pt>
                <c:pt idx="10">
                  <c:v>412.5</c:v>
                </c:pt>
                <c:pt idx="11">
                  <c:v>361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8720440"/>
        <c:axId val="428720832"/>
      </c:barChart>
      <c:catAx>
        <c:axId val="428720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8720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8720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8720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386</c:v>
                </c:pt>
                <c:pt idx="1">
                  <c:v>412.5</c:v>
                </c:pt>
                <c:pt idx="2">
                  <c:v>411</c:v>
                </c:pt>
                <c:pt idx="3">
                  <c:v>441.5</c:v>
                </c:pt>
                <c:pt idx="4">
                  <c:v>398.5</c:v>
                </c:pt>
                <c:pt idx="5">
                  <c:v>396</c:v>
                </c:pt>
                <c:pt idx="6">
                  <c:v>438.5</c:v>
                </c:pt>
                <c:pt idx="7">
                  <c:v>360</c:v>
                </c:pt>
                <c:pt idx="8">
                  <c:v>372.5</c:v>
                </c:pt>
                <c:pt idx="9">
                  <c:v>354.5</c:v>
                </c:pt>
                <c:pt idx="10">
                  <c:v>324</c:v>
                </c:pt>
                <c:pt idx="11">
                  <c:v>348</c:v>
                </c:pt>
                <c:pt idx="12">
                  <c:v>344</c:v>
                </c:pt>
                <c:pt idx="13">
                  <c:v>399.5</c:v>
                </c:pt>
                <c:pt idx="14">
                  <c:v>375</c:v>
                </c:pt>
                <c:pt idx="15">
                  <c:v>414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18518824"/>
        <c:axId val="418519216"/>
      </c:barChart>
      <c:catAx>
        <c:axId val="418518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8519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8519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8518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334.5</c:v>
                </c:pt>
                <c:pt idx="4">
                  <c:v>332.5</c:v>
                </c:pt>
                <c:pt idx="5">
                  <c:v>317.5</c:v>
                </c:pt>
                <c:pt idx="6">
                  <c:v>308</c:v>
                </c:pt>
                <c:pt idx="7">
                  <c:v>297.5</c:v>
                </c:pt>
                <c:pt idx="8">
                  <c:v>280</c:v>
                </c:pt>
                <c:pt idx="9">
                  <c:v>290.5</c:v>
                </c:pt>
                <c:pt idx="13">
                  <c:v>307.5</c:v>
                </c:pt>
                <c:pt idx="14">
                  <c:v>302</c:v>
                </c:pt>
                <c:pt idx="15">
                  <c:v>296.5</c:v>
                </c:pt>
                <c:pt idx="16">
                  <c:v>294</c:v>
                </c:pt>
                <c:pt idx="17">
                  <c:v>265.5</c:v>
                </c:pt>
                <c:pt idx="18">
                  <c:v>250</c:v>
                </c:pt>
                <c:pt idx="19">
                  <c:v>230.5</c:v>
                </c:pt>
                <c:pt idx="20">
                  <c:v>201</c:v>
                </c:pt>
                <c:pt idx="21">
                  <c:v>201.5</c:v>
                </c:pt>
                <c:pt idx="22">
                  <c:v>218.5</c:v>
                </c:pt>
                <c:pt idx="23">
                  <c:v>252.5</c:v>
                </c:pt>
                <c:pt idx="24">
                  <c:v>268.5</c:v>
                </c:pt>
                <c:pt idx="25">
                  <c:v>295</c:v>
                </c:pt>
                <c:pt idx="29">
                  <c:v>238.5</c:v>
                </c:pt>
                <c:pt idx="30">
                  <c:v>238.5</c:v>
                </c:pt>
                <c:pt idx="31">
                  <c:v>253</c:v>
                </c:pt>
                <c:pt idx="32">
                  <c:v>259</c:v>
                </c:pt>
                <c:pt idx="33">
                  <c:v>230</c:v>
                </c:pt>
                <c:pt idx="34">
                  <c:v>230</c:v>
                </c:pt>
                <c:pt idx="35">
                  <c:v>214</c:v>
                </c:pt>
                <c:pt idx="36">
                  <c:v>213</c:v>
                </c:pt>
                <c:pt idx="37">
                  <c:v>232.5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785.5</c:v>
                </c:pt>
                <c:pt idx="4">
                  <c:v>810.5</c:v>
                </c:pt>
                <c:pt idx="5">
                  <c:v>819.5</c:v>
                </c:pt>
                <c:pt idx="6">
                  <c:v>859.5</c:v>
                </c:pt>
                <c:pt idx="7">
                  <c:v>877.5</c:v>
                </c:pt>
                <c:pt idx="8">
                  <c:v>890</c:v>
                </c:pt>
                <c:pt idx="9">
                  <c:v>880</c:v>
                </c:pt>
                <c:pt idx="13">
                  <c:v>928</c:v>
                </c:pt>
                <c:pt idx="14">
                  <c:v>928</c:v>
                </c:pt>
                <c:pt idx="15">
                  <c:v>885</c:v>
                </c:pt>
                <c:pt idx="16">
                  <c:v>883</c:v>
                </c:pt>
                <c:pt idx="17">
                  <c:v>840</c:v>
                </c:pt>
                <c:pt idx="18">
                  <c:v>821.5</c:v>
                </c:pt>
                <c:pt idx="19">
                  <c:v>822</c:v>
                </c:pt>
                <c:pt idx="20">
                  <c:v>805</c:v>
                </c:pt>
                <c:pt idx="21">
                  <c:v>812.5</c:v>
                </c:pt>
                <c:pt idx="22">
                  <c:v>797</c:v>
                </c:pt>
                <c:pt idx="23">
                  <c:v>819.5</c:v>
                </c:pt>
                <c:pt idx="24">
                  <c:v>832.5</c:v>
                </c:pt>
                <c:pt idx="25">
                  <c:v>835.5</c:v>
                </c:pt>
                <c:pt idx="29">
                  <c:v>913</c:v>
                </c:pt>
                <c:pt idx="30">
                  <c:v>916</c:v>
                </c:pt>
                <c:pt idx="31">
                  <c:v>944.5</c:v>
                </c:pt>
                <c:pt idx="32">
                  <c:v>959</c:v>
                </c:pt>
                <c:pt idx="33">
                  <c:v>939.5</c:v>
                </c:pt>
                <c:pt idx="34">
                  <c:v>927</c:v>
                </c:pt>
                <c:pt idx="35">
                  <c:v>904</c:v>
                </c:pt>
                <c:pt idx="36">
                  <c:v>940.5</c:v>
                </c:pt>
                <c:pt idx="37">
                  <c:v>964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399</c:v>
                </c:pt>
                <c:pt idx="4">
                  <c:v>411.5</c:v>
                </c:pt>
                <c:pt idx="5">
                  <c:v>381</c:v>
                </c:pt>
                <c:pt idx="6">
                  <c:v>398</c:v>
                </c:pt>
                <c:pt idx="7">
                  <c:v>396</c:v>
                </c:pt>
                <c:pt idx="8">
                  <c:v>386</c:v>
                </c:pt>
                <c:pt idx="9">
                  <c:v>395</c:v>
                </c:pt>
                <c:pt idx="13">
                  <c:v>415.5</c:v>
                </c:pt>
                <c:pt idx="14">
                  <c:v>433.5</c:v>
                </c:pt>
                <c:pt idx="15">
                  <c:v>465.5</c:v>
                </c:pt>
                <c:pt idx="16">
                  <c:v>497.5</c:v>
                </c:pt>
                <c:pt idx="17">
                  <c:v>487.5</c:v>
                </c:pt>
                <c:pt idx="18">
                  <c:v>495.5</c:v>
                </c:pt>
                <c:pt idx="19">
                  <c:v>473</c:v>
                </c:pt>
                <c:pt idx="20">
                  <c:v>405</c:v>
                </c:pt>
                <c:pt idx="21">
                  <c:v>385</c:v>
                </c:pt>
                <c:pt idx="22">
                  <c:v>355</c:v>
                </c:pt>
                <c:pt idx="23">
                  <c:v>343.5</c:v>
                </c:pt>
                <c:pt idx="24">
                  <c:v>365.5</c:v>
                </c:pt>
                <c:pt idx="25">
                  <c:v>402</c:v>
                </c:pt>
                <c:pt idx="29">
                  <c:v>349.5</c:v>
                </c:pt>
                <c:pt idx="30">
                  <c:v>381.5</c:v>
                </c:pt>
                <c:pt idx="31">
                  <c:v>441.5</c:v>
                </c:pt>
                <c:pt idx="32">
                  <c:v>441</c:v>
                </c:pt>
                <c:pt idx="33">
                  <c:v>422.5</c:v>
                </c:pt>
                <c:pt idx="34">
                  <c:v>434</c:v>
                </c:pt>
                <c:pt idx="35">
                  <c:v>413.5</c:v>
                </c:pt>
                <c:pt idx="36">
                  <c:v>392.5</c:v>
                </c:pt>
                <c:pt idx="37">
                  <c:v>350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1519</c:v>
                </c:pt>
                <c:pt idx="4">
                  <c:v>1554.5</c:v>
                </c:pt>
                <c:pt idx="5">
                  <c:v>1518</c:v>
                </c:pt>
                <c:pt idx="6">
                  <c:v>1565.5</c:v>
                </c:pt>
                <c:pt idx="7">
                  <c:v>1571</c:v>
                </c:pt>
                <c:pt idx="8">
                  <c:v>1556</c:v>
                </c:pt>
                <c:pt idx="9">
                  <c:v>1565.5</c:v>
                </c:pt>
                <c:pt idx="13">
                  <c:v>1651</c:v>
                </c:pt>
                <c:pt idx="14">
                  <c:v>1663.5</c:v>
                </c:pt>
                <c:pt idx="15">
                  <c:v>1647</c:v>
                </c:pt>
                <c:pt idx="16">
                  <c:v>1674.5</c:v>
                </c:pt>
                <c:pt idx="17">
                  <c:v>1593</c:v>
                </c:pt>
                <c:pt idx="18">
                  <c:v>1567</c:v>
                </c:pt>
                <c:pt idx="19">
                  <c:v>1525.5</c:v>
                </c:pt>
                <c:pt idx="20">
                  <c:v>1411</c:v>
                </c:pt>
                <c:pt idx="21">
                  <c:v>1399</c:v>
                </c:pt>
                <c:pt idx="22">
                  <c:v>1370.5</c:v>
                </c:pt>
                <c:pt idx="23">
                  <c:v>1415.5</c:v>
                </c:pt>
                <c:pt idx="24">
                  <c:v>1466.5</c:v>
                </c:pt>
                <c:pt idx="25">
                  <c:v>1532.5</c:v>
                </c:pt>
                <c:pt idx="29">
                  <c:v>1501</c:v>
                </c:pt>
                <c:pt idx="30">
                  <c:v>1536</c:v>
                </c:pt>
                <c:pt idx="31">
                  <c:v>1639</c:v>
                </c:pt>
                <c:pt idx="32">
                  <c:v>1659</c:v>
                </c:pt>
                <c:pt idx="33">
                  <c:v>1592</c:v>
                </c:pt>
                <c:pt idx="34">
                  <c:v>1591</c:v>
                </c:pt>
                <c:pt idx="35">
                  <c:v>1531.5</c:v>
                </c:pt>
                <c:pt idx="36">
                  <c:v>1546</c:v>
                </c:pt>
                <c:pt idx="37">
                  <c:v>1546.5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8520000"/>
        <c:axId val="418520392"/>
      </c:lineChart>
      <c:catAx>
        <c:axId val="41852000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18520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852039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1852000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56.5</c:v>
                </c:pt>
                <c:pt idx="1">
                  <c:v>57.5</c:v>
                </c:pt>
                <c:pt idx="2">
                  <c:v>59.5</c:v>
                </c:pt>
                <c:pt idx="3">
                  <c:v>65</c:v>
                </c:pt>
                <c:pt idx="4">
                  <c:v>56.5</c:v>
                </c:pt>
                <c:pt idx="5">
                  <c:v>72</c:v>
                </c:pt>
                <c:pt idx="6">
                  <c:v>65.5</c:v>
                </c:pt>
                <c:pt idx="7">
                  <c:v>36</c:v>
                </c:pt>
                <c:pt idx="8">
                  <c:v>56.5</c:v>
                </c:pt>
                <c:pt idx="9">
                  <c:v>56</c:v>
                </c:pt>
                <c:pt idx="10">
                  <c:v>64.5</c:v>
                </c:pt>
                <c:pt idx="11">
                  <c:v>55.5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15609144"/>
        <c:axId val="415609536"/>
      </c:barChart>
      <c:catAx>
        <c:axId val="415609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5609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5609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5609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72</c:v>
                </c:pt>
                <c:pt idx="1">
                  <c:v>75.5</c:v>
                </c:pt>
                <c:pt idx="2">
                  <c:v>78.5</c:v>
                </c:pt>
                <c:pt idx="3">
                  <c:v>81.5</c:v>
                </c:pt>
                <c:pt idx="4">
                  <c:v>66.5</c:v>
                </c:pt>
                <c:pt idx="5">
                  <c:v>70</c:v>
                </c:pt>
                <c:pt idx="6">
                  <c:v>76</c:v>
                </c:pt>
                <c:pt idx="7">
                  <c:v>53</c:v>
                </c:pt>
                <c:pt idx="8">
                  <c:v>51</c:v>
                </c:pt>
                <c:pt idx="9">
                  <c:v>50.5</c:v>
                </c:pt>
                <c:pt idx="10">
                  <c:v>46.5</c:v>
                </c:pt>
                <c:pt idx="11">
                  <c:v>53.5</c:v>
                </c:pt>
                <c:pt idx="12">
                  <c:v>68</c:v>
                </c:pt>
                <c:pt idx="13">
                  <c:v>84.5</c:v>
                </c:pt>
                <c:pt idx="14">
                  <c:v>62.5</c:v>
                </c:pt>
                <c:pt idx="15">
                  <c:v>80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15610320"/>
        <c:axId val="415610712"/>
      </c:barChart>
      <c:catAx>
        <c:axId val="415610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5610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5610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5610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186</c:v>
                </c:pt>
                <c:pt idx="1">
                  <c:v>208.5</c:v>
                </c:pt>
                <c:pt idx="2">
                  <c:v>180.5</c:v>
                </c:pt>
                <c:pt idx="3">
                  <c:v>210.5</c:v>
                </c:pt>
                <c:pt idx="4">
                  <c:v>211</c:v>
                </c:pt>
                <c:pt idx="5">
                  <c:v>217.5</c:v>
                </c:pt>
                <c:pt idx="6">
                  <c:v>220.5</c:v>
                </c:pt>
                <c:pt idx="7">
                  <c:v>228.5</c:v>
                </c:pt>
                <c:pt idx="8">
                  <c:v>223.5</c:v>
                </c:pt>
                <c:pt idx="9">
                  <c:v>207.5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8212368"/>
        <c:axId val="428212760"/>
      </c:barChart>
      <c:catAx>
        <c:axId val="428212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8212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8212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8212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226.5</c:v>
                </c:pt>
                <c:pt idx="1">
                  <c:v>223</c:v>
                </c:pt>
                <c:pt idx="2">
                  <c:v>220.5</c:v>
                </c:pt>
                <c:pt idx="3">
                  <c:v>243</c:v>
                </c:pt>
                <c:pt idx="4">
                  <c:v>229.5</c:v>
                </c:pt>
                <c:pt idx="5">
                  <c:v>251.5</c:v>
                </c:pt>
                <c:pt idx="6">
                  <c:v>235</c:v>
                </c:pt>
                <c:pt idx="7">
                  <c:v>223.5</c:v>
                </c:pt>
                <c:pt idx="8">
                  <c:v>217</c:v>
                </c:pt>
                <c:pt idx="9">
                  <c:v>228.5</c:v>
                </c:pt>
                <c:pt idx="10">
                  <c:v>271.5</c:v>
                </c:pt>
                <c:pt idx="11">
                  <c:v>247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8213544"/>
        <c:axId val="412651568"/>
      </c:barChart>
      <c:catAx>
        <c:axId val="428213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2651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2651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8213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228</c:v>
                </c:pt>
                <c:pt idx="1">
                  <c:v>249</c:v>
                </c:pt>
                <c:pt idx="2">
                  <c:v>216</c:v>
                </c:pt>
                <c:pt idx="3">
                  <c:v>235</c:v>
                </c:pt>
                <c:pt idx="4">
                  <c:v>228</c:v>
                </c:pt>
                <c:pt idx="5">
                  <c:v>206</c:v>
                </c:pt>
                <c:pt idx="6">
                  <c:v>214</c:v>
                </c:pt>
                <c:pt idx="7">
                  <c:v>192</c:v>
                </c:pt>
                <c:pt idx="8">
                  <c:v>209.5</c:v>
                </c:pt>
                <c:pt idx="9">
                  <c:v>206.5</c:v>
                </c:pt>
                <c:pt idx="10">
                  <c:v>197</c:v>
                </c:pt>
                <c:pt idx="11">
                  <c:v>199.5</c:v>
                </c:pt>
                <c:pt idx="12">
                  <c:v>194</c:v>
                </c:pt>
                <c:pt idx="13">
                  <c:v>229</c:v>
                </c:pt>
                <c:pt idx="14">
                  <c:v>210</c:v>
                </c:pt>
                <c:pt idx="15">
                  <c:v>202.5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12652352"/>
        <c:axId val="412652744"/>
      </c:barChart>
      <c:catAx>
        <c:axId val="412652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2652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2652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2652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80</c:v>
                </c:pt>
                <c:pt idx="1">
                  <c:v>118.5</c:v>
                </c:pt>
                <c:pt idx="2">
                  <c:v>94</c:v>
                </c:pt>
                <c:pt idx="3">
                  <c:v>106.5</c:v>
                </c:pt>
                <c:pt idx="4">
                  <c:v>92.5</c:v>
                </c:pt>
                <c:pt idx="5">
                  <c:v>88</c:v>
                </c:pt>
                <c:pt idx="6">
                  <c:v>111</c:v>
                </c:pt>
                <c:pt idx="7">
                  <c:v>104.5</c:v>
                </c:pt>
                <c:pt idx="8">
                  <c:v>82.5</c:v>
                </c:pt>
                <c:pt idx="9">
                  <c:v>97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1406752"/>
        <c:axId val="421407144"/>
      </c:barChart>
      <c:catAx>
        <c:axId val="421406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1407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1407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1406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70</c:v>
                </c:pt>
                <c:pt idx="1">
                  <c:v>62</c:v>
                </c:pt>
                <c:pt idx="2">
                  <c:v>98</c:v>
                </c:pt>
                <c:pt idx="3">
                  <c:v>119.5</c:v>
                </c:pt>
                <c:pt idx="4">
                  <c:v>102</c:v>
                </c:pt>
                <c:pt idx="5">
                  <c:v>122</c:v>
                </c:pt>
                <c:pt idx="6">
                  <c:v>97.5</c:v>
                </c:pt>
                <c:pt idx="7">
                  <c:v>101</c:v>
                </c:pt>
                <c:pt idx="8">
                  <c:v>113.5</c:v>
                </c:pt>
                <c:pt idx="9">
                  <c:v>101.5</c:v>
                </c:pt>
                <c:pt idx="10">
                  <c:v>76.5</c:v>
                </c:pt>
                <c:pt idx="11">
                  <c:v>58.5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1407928"/>
        <c:axId val="421408320"/>
      </c:barChart>
      <c:catAx>
        <c:axId val="421407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1408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1408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1407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86</c:v>
                </c:pt>
                <c:pt idx="1">
                  <c:v>88</c:v>
                </c:pt>
                <c:pt idx="2">
                  <c:v>116.5</c:v>
                </c:pt>
                <c:pt idx="3">
                  <c:v>125</c:v>
                </c:pt>
                <c:pt idx="4">
                  <c:v>104</c:v>
                </c:pt>
                <c:pt idx="5">
                  <c:v>120</c:v>
                </c:pt>
                <c:pt idx="6">
                  <c:v>148.5</c:v>
                </c:pt>
                <c:pt idx="7">
                  <c:v>115</c:v>
                </c:pt>
                <c:pt idx="8">
                  <c:v>112</c:v>
                </c:pt>
                <c:pt idx="9">
                  <c:v>97.5</c:v>
                </c:pt>
                <c:pt idx="10">
                  <c:v>80.5</c:v>
                </c:pt>
                <c:pt idx="11">
                  <c:v>95</c:v>
                </c:pt>
                <c:pt idx="12">
                  <c:v>82</c:v>
                </c:pt>
                <c:pt idx="13">
                  <c:v>86</c:v>
                </c:pt>
                <c:pt idx="14">
                  <c:v>102.5</c:v>
                </c:pt>
                <c:pt idx="15">
                  <c:v>131.5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9059456"/>
        <c:axId val="409059848"/>
      </c:barChart>
      <c:catAx>
        <c:axId val="409059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9059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9059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9059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V22" sqref="V22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2" t="s">
        <v>38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0" t="s">
        <v>54</v>
      </c>
      <c r="B4" s="170"/>
      <c r="C4" s="170"/>
      <c r="D4" s="26"/>
      <c r="E4" s="174" t="s">
        <v>60</v>
      </c>
      <c r="F4" s="174"/>
      <c r="G4" s="174"/>
      <c r="H4" s="17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9" t="s">
        <v>56</v>
      </c>
      <c r="B5" s="169"/>
      <c r="C5" s="169"/>
      <c r="D5" s="174" t="s">
        <v>149</v>
      </c>
      <c r="E5" s="174"/>
      <c r="F5" s="174"/>
      <c r="G5" s="174"/>
      <c r="H5" s="174"/>
      <c r="I5" s="169" t="s">
        <v>53</v>
      </c>
      <c r="J5" s="169"/>
      <c r="K5" s="169"/>
      <c r="L5" s="175"/>
      <c r="M5" s="175"/>
      <c r="N5" s="175"/>
      <c r="O5" s="12"/>
      <c r="P5" s="169" t="s">
        <v>57</v>
      </c>
      <c r="Q5" s="169"/>
      <c r="R5" s="169"/>
      <c r="S5" s="173" t="s">
        <v>148</v>
      </c>
      <c r="T5" s="173"/>
      <c r="U5" s="173"/>
    </row>
    <row r="6" spans="1:28" ht="12.75" customHeight="1" x14ac:dyDescent="0.2">
      <c r="A6" s="169" t="s">
        <v>55</v>
      </c>
      <c r="B6" s="169"/>
      <c r="C6" s="169"/>
      <c r="D6" s="171" t="s">
        <v>151</v>
      </c>
      <c r="E6" s="171"/>
      <c r="F6" s="171"/>
      <c r="G6" s="171"/>
      <c r="H6" s="171"/>
      <c r="I6" s="169" t="s">
        <v>59</v>
      </c>
      <c r="J6" s="169"/>
      <c r="K6" s="169"/>
      <c r="L6" s="182">
        <v>1</v>
      </c>
      <c r="M6" s="182"/>
      <c r="N6" s="182"/>
      <c r="O6" s="42"/>
      <c r="P6" s="169" t="s">
        <v>58</v>
      </c>
      <c r="Q6" s="169"/>
      <c r="R6" s="169"/>
      <c r="S6" s="183">
        <v>42468</v>
      </c>
      <c r="T6" s="183"/>
      <c r="U6" s="183"/>
    </row>
    <row r="7" spans="1:28" ht="7.5" customHeight="1" x14ac:dyDescent="0.2">
      <c r="A7" s="13"/>
      <c r="B7" s="11"/>
      <c r="C7" s="11"/>
      <c r="D7" s="11"/>
      <c r="E7" s="181"/>
      <c r="F7" s="181"/>
      <c r="G7" s="181"/>
      <c r="H7" s="181"/>
      <c r="I7" s="181"/>
      <c r="J7" s="181"/>
      <c r="K7" s="18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6" t="s">
        <v>36</v>
      </c>
      <c r="B8" s="178" t="s">
        <v>34</v>
      </c>
      <c r="C8" s="179"/>
      <c r="D8" s="179"/>
      <c r="E8" s="180"/>
      <c r="F8" s="176" t="s">
        <v>35</v>
      </c>
      <c r="G8" s="176" t="s">
        <v>37</v>
      </c>
      <c r="H8" s="176" t="s">
        <v>36</v>
      </c>
      <c r="I8" s="178" t="s">
        <v>34</v>
      </c>
      <c r="J8" s="179"/>
      <c r="K8" s="179"/>
      <c r="L8" s="180"/>
      <c r="M8" s="176" t="s">
        <v>35</v>
      </c>
      <c r="N8" s="176" t="s">
        <v>37</v>
      </c>
      <c r="O8" s="176" t="s">
        <v>36</v>
      </c>
      <c r="P8" s="178" t="s">
        <v>34</v>
      </c>
      <c r="Q8" s="179"/>
      <c r="R8" s="179"/>
      <c r="S8" s="180"/>
      <c r="T8" s="176" t="s">
        <v>35</v>
      </c>
      <c r="U8" s="176" t="s">
        <v>37</v>
      </c>
    </row>
    <row r="9" spans="1:28" ht="12" customHeight="1" x14ac:dyDescent="0.2">
      <c r="A9" s="177"/>
      <c r="B9" s="15" t="s">
        <v>52</v>
      </c>
      <c r="C9" s="15" t="s">
        <v>0</v>
      </c>
      <c r="D9" s="15" t="s">
        <v>2</v>
      </c>
      <c r="E9" s="16" t="s">
        <v>3</v>
      </c>
      <c r="F9" s="177"/>
      <c r="G9" s="177"/>
      <c r="H9" s="177"/>
      <c r="I9" s="17" t="s">
        <v>52</v>
      </c>
      <c r="J9" s="17" t="s">
        <v>0</v>
      </c>
      <c r="K9" s="15" t="s">
        <v>2</v>
      </c>
      <c r="L9" s="16" t="s">
        <v>3</v>
      </c>
      <c r="M9" s="177"/>
      <c r="N9" s="177"/>
      <c r="O9" s="177"/>
      <c r="P9" s="17" t="s">
        <v>52</v>
      </c>
      <c r="Q9" s="17" t="s">
        <v>0</v>
      </c>
      <c r="R9" s="15" t="s">
        <v>2</v>
      </c>
      <c r="S9" s="16" t="s">
        <v>3</v>
      </c>
      <c r="T9" s="177"/>
      <c r="U9" s="177"/>
    </row>
    <row r="10" spans="1:28" ht="24" customHeight="1" x14ac:dyDescent="0.2">
      <c r="A10" s="18" t="s">
        <v>11</v>
      </c>
      <c r="B10" s="46">
        <v>21</v>
      </c>
      <c r="C10" s="46">
        <v>35</v>
      </c>
      <c r="D10" s="46">
        <v>17</v>
      </c>
      <c r="E10" s="46">
        <v>0</v>
      </c>
      <c r="F10" s="62">
        <f>B10*0.5+C10*1+D10*2+E10*2.5</f>
        <v>79.5</v>
      </c>
      <c r="G10" s="2"/>
      <c r="H10" s="19" t="s">
        <v>4</v>
      </c>
      <c r="I10" s="46">
        <v>9</v>
      </c>
      <c r="J10" s="46">
        <v>55</v>
      </c>
      <c r="K10" s="46">
        <v>11</v>
      </c>
      <c r="L10" s="46">
        <v>0</v>
      </c>
      <c r="M10" s="6">
        <f>I10*0.5+J10*1+K10*2+L10*2.5</f>
        <v>81.5</v>
      </c>
      <c r="N10" s="9">
        <f>F20+F21+F22+M10</f>
        <v>307.5</v>
      </c>
      <c r="O10" s="19" t="s">
        <v>43</v>
      </c>
      <c r="P10" s="46">
        <v>9</v>
      </c>
      <c r="Q10" s="46">
        <v>30</v>
      </c>
      <c r="R10" s="46">
        <v>11</v>
      </c>
      <c r="S10" s="46">
        <v>0</v>
      </c>
      <c r="T10" s="6">
        <f>P10*0.5+Q10*1+R10*2+S10*2.5</f>
        <v>56.5</v>
      </c>
      <c r="U10" s="10"/>
      <c r="AB10" s="1"/>
    </row>
    <row r="11" spans="1:28" ht="24" customHeight="1" x14ac:dyDescent="0.2">
      <c r="A11" s="18" t="s">
        <v>14</v>
      </c>
      <c r="B11" s="46">
        <v>27</v>
      </c>
      <c r="C11" s="46">
        <v>38</v>
      </c>
      <c r="D11" s="46">
        <v>19</v>
      </c>
      <c r="E11" s="46">
        <v>0</v>
      </c>
      <c r="F11" s="6">
        <f t="shared" ref="F11:F22" si="0">B11*0.5+C11*1+D11*2+E11*2.5</f>
        <v>89.5</v>
      </c>
      <c r="G11" s="2"/>
      <c r="H11" s="19" t="s">
        <v>5</v>
      </c>
      <c r="I11" s="46">
        <v>9</v>
      </c>
      <c r="J11" s="46">
        <v>38</v>
      </c>
      <c r="K11" s="46">
        <v>12</v>
      </c>
      <c r="L11" s="46">
        <v>0</v>
      </c>
      <c r="M11" s="6">
        <f t="shared" ref="M11:M22" si="1">I11*0.5+J11*1+K11*2+L11*2.5</f>
        <v>66.5</v>
      </c>
      <c r="N11" s="9">
        <f>F21+F22+M10+M11</f>
        <v>302</v>
      </c>
      <c r="O11" s="19" t="s">
        <v>44</v>
      </c>
      <c r="P11" s="46">
        <v>10</v>
      </c>
      <c r="Q11" s="46">
        <v>26</v>
      </c>
      <c r="R11" s="46">
        <v>12</v>
      </c>
      <c r="S11" s="46">
        <v>1</v>
      </c>
      <c r="T11" s="6">
        <f t="shared" ref="T11:T21" si="2">P11*0.5+Q11*1+R11*2+S11*2.5</f>
        <v>57.5</v>
      </c>
      <c r="U11" s="2"/>
      <c r="AB11" s="1"/>
    </row>
    <row r="12" spans="1:28" ht="24" customHeight="1" x14ac:dyDescent="0.2">
      <c r="A12" s="18" t="s">
        <v>17</v>
      </c>
      <c r="B12" s="46">
        <v>24</v>
      </c>
      <c r="C12" s="46">
        <v>44</v>
      </c>
      <c r="D12" s="46">
        <v>13</v>
      </c>
      <c r="E12" s="46">
        <v>1</v>
      </c>
      <c r="F12" s="6">
        <f t="shared" si="0"/>
        <v>84.5</v>
      </c>
      <c r="G12" s="2"/>
      <c r="H12" s="19" t="s">
        <v>6</v>
      </c>
      <c r="I12" s="46">
        <v>10</v>
      </c>
      <c r="J12" s="46">
        <v>40</v>
      </c>
      <c r="K12" s="46">
        <v>10</v>
      </c>
      <c r="L12" s="46">
        <v>2</v>
      </c>
      <c r="M12" s="6">
        <f t="shared" si="1"/>
        <v>70</v>
      </c>
      <c r="N12" s="2">
        <f>F22+M10+M11+M12</f>
        <v>296.5</v>
      </c>
      <c r="O12" s="19" t="s">
        <v>32</v>
      </c>
      <c r="P12" s="46">
        <v>12</v>
      </c>
      <c r="Q12" s="46">
        <v>23</v>
      </c>
      <c r="R12" s="46">
        <v>14</v>
      </c>
      <c r="S12" s="46">
        <v>1</v>
      </c>
      <c r="T12" s="6">
        <f t="shared" si="2"/>
        <v>59.5</v>
      </c>
      <c r="U12" s="2"/>
      <c r="AB12" s="1"/>
    </row>
    <row r="13" spans="1:28" ht="24" customHeight="1" x14ac:dyDescent="0.2">
      <c r="A13" s="18" t="s">
        <v>19</v>
      </c>
      <c r="B13" s="46">
        <v>19</v>
      </c>
      <c r="C13" s="46">
        <v>41</v>
      </c>
      <c r="D13" s="46">
        <v>14</v>
      </c>
      <c r="E13" s="46">
        <v>1</v>
      </c>
      <c r="F13" s="6">
        <f t="shared" si="0"/>
        <v>81</v>
      </c>
      <c r="G13" s="2">
        <f>F10+F11+F12+F13</f>
        <v>334.5</v>
      </c>
      <c r="H13" s="19" t="s">
        <v>7</v>
      </c>
      <c r="I13" s="46">
        <v>9</v>
      </c>
      <c r="J13" s="46">
        <v>47</v>
      </c>
      <c r="K13" s="46">
        <v>11</v>
      </c>
      <c r="L13" s="46">
        <v>1</v>
      </c>
      <c r="M13" s="6">
        <f t="shared" si="1"/>
        <v>76</v>
      </c>
      <c r="N13" s="2">
        <f t="shared" ref="N13:N18" si="3">M10+M11+M12+M13</f>
        <v>294</v>
      </c>
      <c r="O13" s="19" t="s">
        <v>33</v>
      </c>
      <c r="P13" s="46">
        <v>13</v>
      </c>
      <c r="Q13" s="46">
        <v>28</v>
      </c>
      <c r="R13" s="46">
        <v>14</v>
      </c>
      <c r="S13" s="46">
        <v>1</v>
      </c>
      <c r="T13" s="6">
        <f t="shared" si="2"/>
        <v>65</v>
      </c>
      <c r="U13" s="2">
        <f t="shared" ref="U13:U21" si="4">T10+T11+T12+T13</f>
        <v>238.5</v>
      </c>
      <c r="AB13" s="81">
        <v>212.5</v>
      </c>
    </row>
    <row r="14" spans="1:28" ht="24" customHeight="1" x14ac:dyDescent="0.2">
      <c r="A14" s="18" t="s">
        <v>21</v>
      </c>
      <c r="B14" s="46">
        <v>17</v>
      </c>
      <c r="C14" s="46">
        <v>43</v>
      </c>
      <c r="D14" s="46">
        <v>13</v>
      </c>
      <c r="E14" s="46">
        <v>0</v>
      </c>
      <c r="F14" s="6">
        <f t="shared" si="0"/>
        <v>77.5</v>
      </c>
      <c r="G14" s="2">
        <f t="shared" ref="G14:G19" si="5">F11+F12+F13+F14</f>
        <v>332.5</v>
      </c>
      <c r="H14" s="19" t="s">
        <v>9</v>
      </c>
      <c r="I14" s="46">
        <v>6</v>
      </c>
      <c r="J14" s="46">
        <v>36</v>
      </c>
      <c r="K14" s="46">
        <v>7</v>
      </c>
      <c r="L14" s="46">
        <v>0</v>
      </c>
      <c r="M14" s="6">
        <f t="shared" si="1"/>
        <v>53</v>
      </c>
      <c r="N14" s="2">
        <f t="shared" si="3"/>
        <v>265.5</v>
      </c>
      <c r="O14" s="19" t="s">
        <v>29</v>
      </c>
      <c r="P14" s="45">
        <v>8</v>
      </c>
      <c r="Q14" s="45">
        <v>30</v>
      </c>
      <c r="R14" s="45">
        <v>10</v>
      </c>
      <c r="S14" s="45">
        <v>1</v>
      </c>
      <c r="T14" s="6">
        <f t="shared" si="2"/>
        <v>56.5</v>
      </c>
      <c r="U14" s="2">
        <f t="shared" si="4"/>
        <v>238.5</v>
      </c>
      <c r="AB14" s="81">
        <v>226</v>
      </c>
    </row>
    <row r="15" spans="1:28" ht="24" customHeight="1" x14ac:dyDescent="0.2">
      <c r="A15" s="18" t="s">
        <v>23</v>
      </c>
      <c r="B15" s="46">
        <v>13</v>
      </c>
      <c r="C15" s="46">
        <v>37</v>
      </c>
      <c r="D15" s="46">
        <v>13</v>
      </c>
      <c r="E15" s="46">
        <v>2</v>
      </c>
      <c r="F15" s="6">
        <f t="shared" si="0"/>
        <v>74.5</v>
      </c>
      <c r="G15" s="2">
        <f t="shared" si="5"/>
        <v>317.5</v>
      </c>
      <c r="H15" s="19" t="s">
        <v>12</v>
      </c>
      <c r="I15" s="46">
        <v>8</v>
      </c>
      <c r="J15" s="46">
        <v>35</v>
      </c>
      <c r="K15" s="46">
        <v>6</v>
      </c>
      <c r="L15" s="46">
        <v>0</v>
      </c>
      <c r="M15" s="6">
        <f t="shared" si="1"/>
        <v>51</v>
      </c>
      <c r="N15" s="2">
        <f t="shared" si="3"/>
        <v>250</v>
      </c>
      <c r="O15" s="18" t="s">
        <v>30</v>
      </c>
      <c r="P15" s="46">
        <v>11</v>
      </c>
      <c r="Q15" s="46">
        <v>40</v>
      </c>
      <c r="R15" s="46">
        <v>12</v>
      </c>
      <c r="S15" s="46">
        <v>1</v>
      </c>
      <c r="T15" s="6">
        <f t="shared" si="2"/>
        <v>72</v>
      </c>
      <c r="U15" s="2">
        <f t="shared" si="4"/>
        <v>253</v>
      </c>
      <c r="AB15" s="81">
        <v>233.5</v>
      </c>
    </row>
    <row r="16" spans="1:28" ht="24" customHeight="1" x14ac:dyDescent="0.2">
      <c r="A16" s="18" t="s">
        <v>39</v>
      </c>
      <c r="B16" s="46">
        <v>10</v>
      </c>
      <c r="C16" s="46">
        <v>42</v>
      </c>
      <c r="D16" s="46">
        <v>14</v>
      </c>
      <c r="E16" s="46">
        <v>0</v>
      </c>
      <c r="F16" s="6">
        <f t="shared" si="0"/>
        <v>75</v>
      </c>
      <c r="G16" s="2">
        <f t="shared" si="5"/>
        <v>308</v>
      </c>
      <c r="H16" s="19" t="s">
        <v>15</v>
      </c>
      <c r="I16" s="46">
        <v>9</v>
      </c>
      <c r="J16" s="46">
        <v>32</v>
      </c>
      <c r="K16" s="46">
        <v>7</v>
      </c>
      <c r="L16" s="46">
        <v>0</v>
      </c>
      <c r="M16" s="6">
        <f t="shared" si="1"/>
        <v>50.5</v>
      </c>
      <c r="N16" s="2">
        <f t="shared" si="3"/>
        <v>230.5</v>
      </c>
      <c r="O16" s="19" t="s">
        <v>8</v>
      </c>
      <c r="P16" s="46">
        <v>9</v>
      </c>
      <c r="Q16" s="46">
        <v>43</v>
      </c>
      <c r="R16" s="46">
        <v>9</v>
      </c>
      <c r="S16" s="46">
        <v>0</v>
      </c>
      <c r="T16" s="6">
        <f t="shared" si="2"/>
        <v>65.5</v>
      </c>
      <c r="U16" s="2">
        <f t="shared" si="4"/>
        <v>259</v>
      </c>
      <c r="AB16" s="81">
        <v>234</v>
      </c>
    </row>
    <row r="17" spans="1:28" ht="24" customHeight="1" x14ac:dyDescent="0.2">
      <c r="A17" s="18" t="s">
        <v>40</v>
      </c>
      <c r="B17" s="46">
        <v>9</v>
      </c>
      <c r="C17" s="46">
        <v>30</v>
      </c>
      <c r="D17" s="46">
        <v>18</v>
      </c>
      <c r="E17" s="46">
        <v>0</v>
      </c>
      <c r="F17" s="6">
        <f t="shared" si="0"/>
        <v>70.5</v>
      </c>
      <c r="G17" s="2">
        <f t="shared" si="5"/>
        <v>297.5</v>
      </c>
      <c r="H17" s="19" t="s">
        <v>18</v>
      </c>
      <c r="I17" s="46">
        <v>9</v>
      </c>
      <c r="J17" s="46">
        <v>28</v>
      </c>
      <c r="K17" s="46">
        <v>7</v>
      </c>
      <c r="L17" s="46">
        <v>0</v>
      </c>
      <c r="M17" s="6">
        <f t="shared" si="1"/>
        <v>46.5</v>
      </c>
      <c r="N17" s="2">
        <f t="shared" si="3"/>
        <v>201</v>
      </c>
      <c r="O17" s="19" t="s">
        <v>10</v>
      </c>
      <c r="P17" s="46">
        <v>14</v>
      </c>
      <c r="Q17" s="46">
        <v>15</v>
      </c>
      <c r="R17" s="46">
        <v>7</v>
      </c>
      <c r="S17" s="46">
        <v>0</v>
      </c>
      <c r="T17" s="6">
        <f t="shared" si="2"/>
        <v>36</v>
      </c>
      <c r="U17" s="2">
        <f t="shared" si="4"/>
        <v>230</v>
      </c>
      <c r="AB17" s="81">
        <v>248</v>
      </c>
    </row>
    <row r="18" spans="1:28" ht="24" customHeight="1" x14ac:dyDescent="0.2">
      <c r="A18" s="18" t="s">
        <v>41</v>
      </c>
      <c r="B18" s="46">
        <v>9</v>
      </c>
      <c r="C18" s="46">
        <v>33</v>
      </c>
      <c r="D18" s="46">
        <v>10</v>
      </c>
      <c r="E18" s="46">
        <v>1</v>
      </c>
      <c r="F18" s="6">
        <f t="shared" si="0"/>
        <v>60</v>
      </c>
      <c r="G18" s="2">
        <f t="shared" si="5"/>
        <v>280</v>
      </c>
      <c r="H18" s="19" t="s">
        <v>20</v>
      </c>
      <c r="I18" s="46">
        <v>11</v>
      </c>
      <c r="J18" s="46">
        <v>32</v>
      </c>
      <c r="K18" s="46">
        <v>8</v>
      </c>
      <c r="L18" s="46">
        <v>0</v>
      </c>
      <c r="M18" s="6">
        <f t="shared" si="1"/>
        <v>53.5</v>
      </c>
      <c r="N18" s="2">
        <f t="shared" si="3"/>
        <v>201.5</v>
      </c>
      <c r="O18" s="19" t="s">
        <v>13</v>
      </c>
      <c r="P18" s="46">
        <v>13</v>
      </c>
      <c r="Q18" s="46">
        <v>30</v>
      </c>
      <c r="R18" s="46">
        <v>10</v>
      </c>
      <c r="S18" s="46">
        <v>0</v>
      </c>
      <c r="T18" s="6">
        <f t="shared" si="2"/>
        <v>56.5</v>
      </c>
      <c r="U18" s="2">
        <f t="shared" si="4"/>
        <v>230</v>
      </c>
      <c r="AB18" s="81">
        <v>248</v>
      </c>
    </row>
    <row r="19" spans="1:28" ht="24" customHeight="1" thickBot="1" x14ac:dyDescent="0.25">
      <c r="A19" s="21" t="s">
        <v>42</v>
      </c>
      <c r="B19" s="47">
        <v>15</v>
      </c>
      <c r="C19" s="47">
        <v>39</v>
      </c>
      <c r="D19" s="47">
        <v>18</v>
      </c>
      <c r="E19" s="47">
        <v>1</v>
      </c>
      <c r="F19" s="7">
        <f t="shared" si="0"/>
        <v>85</v>
      </c>
      <c r="G19" s="3">
        <f t="shared" si="5"/>
        <v>290.5</v>
      </c>
      <c r="H19" s="20" t="s">
        <v>22</v>
      </c>
      <c r="I19" s="45">
        <v>10</v>
      </c>
      <c r="J19" s="45">
        <v>45</v>
      </c>
      <c r="K19" s="45">
        <v>9</v>
      </c>
      <c r="L19" s="45">
        <v>0</v>
      </c>
      <c r="M19" s="6">
        <f t="shared" si="1"/>
        <v>68</v>
      </c>
      <c r="N19" s="2">
        <f>M16+M17+M18+M19</f>
        <v>218.5</v>
      </c>
      <c r="O19" s="19" t="s">
        <v>16</v>
      </c>
      <c r="P19" s="46">
        <v>12</v>
      </c>
      <c r="Q19" s="46">
        <v>36</v>
      </c>
      <c r="R19" s="46">
        <v>7</v>
      </c>
      <c r="S19" s="46">
        <v>0</v>
      </c>
      <c r="T19" s="6">
        <f t="shared" si="2"/>
        <v>56</v>
      </c>
      <c r="U19" s="2">
        <f t="shared" si="4"/>
        <v>214</v>
      </c>
      <c r="AB19" s="81">
        <v>262</v>
      </c>
    </row>
    <row r="20" spans="1:28" ht="24" customHeight="1" x14ac:dyDescent="0.2">
      <c r="A20" s="19" t="s">
        <v>27</v>
      </c>
      <c r="B20" s="45">
        <v>15</v>
      </c>
      <c r="C20" s="45">
        <v>42</v>
      </c>
      <c r="D20" s="45">
        <v>10</v>
      </c>
      <c r="E20" s="45">
        <v>1</v>
      </c>
      <c r="F20" s="8">
        <f t="shared" si="0"/>
        <v>72</v>
      </c>
      <c r="G20" s="35"/>
      <c r="H20" s="19" t="s">
        <v>24</v>
      </c>
      <c r="I20" s="46">
        <v>12</v>
      </c>
      <c r="J20" s="46">
        <v>50</v>
      </c>
      <c r="K20" s="46">
        <v>13</v>
      </c>
      <c r="L20" s="46">
        <v>1</v>
      </c>
      <c r="M20" s="8">
        <f t="shared" si="1"/>
        <v>84.5</v>
      </c>
      <c r="N20" s="2">
        <f>M17+M18+M19+M20</f>
        <v>252.5</v>
      </c>
      <c r="O20" s="19" t="s">
        <v>45</v>
      </c>
      <c r="P20" s="45">
        <v>23</v>
      </c>
      <c r="Q20" s="45">
        <v>33</v>
      </c>
      <c r="R20" s="45">
        <v>10</v>
      </c>
      <c r="S20" s="45">
        <v>0</v>
      </c>
      <c r="T20" s="8">
        <f t="shared" si="2"/>
        <v>64.5</v>
      </c>
      <c r="U20" s="2">
        <f t="shared" si="4"/>
        <v>213</v>
      </c>
      <c r="AB20" s="81">
        <v>275</v>
      </c>
    </row>
    <row r="21" spans="1:28" ht="24" customHeight="1" thickBot="1" x14ac:dyDescent="0.25">
      <c r="A21" s="19" t="s">
        <v>28</v>
      </c>
      <c r="B21" s="46">
        <v>11</v>
      </c>
      <c r="C21" s="46">
        <v>47</v>
      </c>
      <c r="D21" s="46">
        <v>9</v>
      </c>
      <c r="E21" s="46">
        <v>2</v>
      </c>
      <c r="F21" s="6">
        <f t="shared" si="0"/>
        <v>75.5</v>
      </c>
      <c r="G21" s="36"/>
      <c r="H21" s="20" t="s">
        <v>25</v>
      </c>
      <c r="I21" s="46">
        <v>16</v>
      </c>
      <c r="J21" s="46">
        <v>36</v>
      </c>
      <c r="K21" s="46">
        <v>8</v>
      </c>
      <c r="L21" s="46">
        <v>1</v>
      </c>
      <c r="M21" s="6">
        <f t="shared" si="1"/>
        <v>62.5</v>
      </c>
      <c r="N21" s="2">
        <f>M18+M19+M20+M21</f>
        <v>268.5</v>
      </c>
      <c r="O21" s="21" t="s">
        <v>46</v>
      </c>
      <c r="P21" s="47">
        <v>19</v>
      </c>
      <c r="Q21" s="47">
        <v>30</v>
      </c>
      <c r="R21" s="47">
        <v>8</v>
      </c>
      <c r="S21" s="47">
        <v>0</v>
      </c>
      <c r="T21" s="7">
        <f t="shared" si="2"/>
        <v>55.5</v>
      </c>
      <c r="U21" s="3">
        <f t="shared" si="4"/>
        <v>232.5</v>
      </c>
      <c r="AB21" s="81">
        <v>276</v>
      </c>
    </row>
    <row r="22" spans="1:28" ht="24" customHeight="1" thickBot="1" x14ac:dyDescent="0.25">
      <c r="A22" s="19" t="s">
        <v>1</v>
      </c>
      <c r="B22" s="46">
        <v>7</v>
      </c>
      <c r="C22" s="46">
        <v>43</v>
      </c>
      <c r="D22" s="46">
        <v>11</v>
      </c>
      <c r="E22" s="46">
        <v>4</v>
      </c>
      <c r="F22" s="6">
        <f t="shared" si="0"/>
        <v>78.5</v>
      </c>
      <c r="G22" s="2"/>
      <c r="H22" s="21" t="s">
        <v>26</v>
      </c>
      <c r="I22" s="47">
        <v>14</v>
      </c>
      <c r="J22" s="47">
        <v>50</v>
      </c>
      <c r="K22" s="47">
        <v>9</v>
      </c>
      <c r="L22" s="47">
        <v>2</v>
      </c>
      <c r="M22" s="6">
        <f t="shared" si="1"/>
        <v>80</v>
      </c>
      <c r="N22" s="3">
        <f>M19+M20+M21+M22</f>
        <v>295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4" t="s">
        <v>47</v>
      </c>
      <c r="B23" s="185"/>
      <c r="C23" s="188" t="s">
        <v>50</v>
      </c>
      <c r="D23" s="189"/>
      <c r="E23" s="189"/>
      <c r="F23" s="190"/>
      <c r="G23" s="84">
        <f>MAX(G13:G19)</f>
        <v>334.5</v>
      </c>
      <c r="H23" s="192" t="s">
        <v>48</v>
      </c>
      <c r="I23" s="193"/>
      <c r="J23" s="194" t="s">
        <v>50</v>
      </c>
      <c r="K23" s="195"/>
      <c r="L23" s="195"/>
      <c r="M23" s="196"/>
      <c r="N23" s="85">
        <f>MAX(N10:N22)</f>
        <v>307.5</v>
      </c>
      <c r="O23" s="184" t="s">
        <v>49</v>
      </c>
      <c r="P23" s="185"/>
      <c r="Q23" s="188" t="s">
        <v>50</v>
      </c>
      <c r="R23" s="189"/>
      <c r="S23" s="189"/>
      <c r="T23" s="190"/>
      <c r="U23" s="84">
        <f>MAX(U13:U21)</f>
        <v>259</v>
      </c>
      <c r="AB23" s="1"/>
    </row>
    <row r="24" spans="1:28" ht="13.5" customHeight="1" x14ac:dyDescent="0.2">
      <c r="A24" s="186"/>
      <c r="B24" s="187"/>
      <c r="C24" s="82" t="s">
        <v>71</v>
      </c>
      <c r="D24" s="86"/>
      <c r="E24" s="86"/>
      <c r="F24" s="87" t="s">
        <v>63</v>
      </c>
      <c r="G24" s="88"/>
      <c r="H24" s="186"/>
      <c r="I24" s="187"/>
      <c r="J24" s="82" t="s">
        <v>71</v>
      </c>
      <c r="K24" s="86"/>
      <c r="L24" s="86"/>
      <c r="M24" s="87" t="s">
        <v>155</v>
      </c>
      <c r="N24" s="88"/>
      <c r="O24" s="186"/>
      <c r="P24" s="187"/>
      <c r="Q24" s="82" t="s">
        <v>71</v>
      </c>
      <c r="R24" s="86"/>
      <c r="S24" s="86"/>
      <c r="T24" s="87" t="s">
        <v>79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zoomScaleNormal="100" workbookViewId="0">
      <selection activeCell="V21" sqref="V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12" t="s">
        <v>38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21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9" t="s">
        <v>54</v>
      </c>
      <c r="B4" s="209"/>
      <c r="C4" s="209"/>
      <c r="D4" s="51"/>
      <c r="E4" s="213" t="str">
        <f>'G-2'!E4:H4</f>
        <v>DE OBRA</v>
      </c>
      <c r="F4" s="213"/>
      <c r="G4" s="213"/>
      <c r="H4" s="21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10" t="s">
        <v>56</v>
      </c>
      <c r="B5" s="210"/>
      <c r="C5" s="210"/>
      <c r="D5" s="213" t="str">
        <f>'G-2'!D5:H5</f>
        <v>CALLE 76 X CARRERA 42F</v>
      </c>
      <c r="E5" s="213"/>
      <c r="F5" s="213"/>
      <c r="G5" s="213"/>
      <c r="H5" s="213"/>
      <c r="I5" s="210" t="s">
        <v>53</v>
      </c>
      <c r="J5" s="210"/>
      <c r="K5" s="210"/>
      <c r="L5" s="175"/>
      <c r="M5" s="175"/>
      <c r="N5" s="175"/>
      <c r="O5" s="50"/>
      <c r="P5" s="210" t="s">
        <v>57</v>
      </c>
      <c r="Q5" s="210"/>
      <c r="R5" s="210"/>
      <c r="S5" s="175" t="s">
        <v>133</v>
      </c>
      <c r="T5" s="175"/>
      <c r="U5" s="175"/>
    </row>
    <row r="6" spans="1:28" ht="12.75" customHeight="1" x14ac:dyDescent="0.2">
      <c r="A6" s="210" t="s">
        <v>55</v>
      </c>
      <c r="B6" s="210"/>
      <c r="C6" s="210"/>
      <c r="D6" s="211" t="s">
        <v>150</v>
      </c>
      <c r="E6" s="211"/>
      <c r="F6" s="211"/>
      <c r="G6" s="211"/>
      <c r="H6" s="211"/>
      <c r="I6" s="210" t="s">
        <v>59</v>
      </c>
      <c r="J6" s="210"/>
      <c r="K6" s="210"/>
      <c r="L6" s="220">
        <v>1</v>
      </c>
      <c r="M6" s="220"/>
      <c r="N6" s="220"/>
      <c r="O6" s="54"/>
      <c r="P6" s="210" t="s">
        <v>58</v>
      </c>
      <c r="Q6" s="210"/>
      <c r="R6" s="210"/>
      <c r="S6" s="214">
        <f>'G-2'!S6:U6</f>
        <v>42468</v>
      </c>
      <c r="T6" s="214"/>
      <c r="U6" s="214"/>
    </row>
    <row r="7" spans="1:28" ht="7.5" customHeight="1" x14ac:dyDescent="0.2">
      <c r="A7" s="55"/>
      <c r="B7" s="49"/>
      <c r="C7" s="49"/>
      <c r="D7" s="49"/>
      <c r="E7" s="221"/>
      <c r="F7" s="221"/>
      <c r="G7" s="221"/>
      <c r="H7" s="221"/>
      <c r="I7" s="221"/>
      <c r="J7" s="221"/>
      <c r="K7" s="22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5" t="s">
        <v>36</v>
      </c>
      <c r="B8" s="217" t="s">
        <v>34</v>
      </c>
      <c r="C8" s="218"/>
      <c r="D8" s="218"/>
      <c r="E8" s="219"/>
      <c r="F8" s="215" t="s">
        <v>35</v>
      </c>
      <c r="G8" s="215" t="s">
        <v>37</v>
      </c>
      <c r="H8" s="215" t="s">
        <v>36</v>
      </c>
      <c r="I8" s="217" t="s">
        <v>34</v>
      </c>
      <c r="J8" s="218"/>
      <c r="K8" s="218"/>
      <c r="L8" s="219"/>
      <c r="M8" s="215" t="s">
        <v>35</v>
      </c>
      <c r="N8" s="215" t="s">
        <v>37</v>
      </c>
      <c r="O8" s="215" t="s">
        <v>36</v>
      </c>
      <c r="P8" s="217" t="s">
        <v>34</v>
      </c>
      <c r="Q8" s="218"/>
      <c r="R8" s="218"/>
      <c r="S8" s="219"/>
      <c r="T8" s="215" t="s">
        <v>35</v>
      </c>
      <c r="U8" s="215" t="s">
        <v>37</v>
      </c>
    </row>
    <row r="9" spans="1:28" ht="12" customHeight="1" x14ac:dyDescent="0.2">
      <c r="A9" s="216"/>
      <c r="B9" s="57" t="s">
        <v>52</v>
      </c>
      <c r="C9" s="57" t="s">
        <v>0</v>
      </c>
      <c r="D9" s="57" t="s">
        <v>2</v>
      </c>
      <c r="E9" s="58" t="s">
        <v>3</v>
      </c>
      <c r="F9" s="216"/>
      <c r="G9" s="216"/>
      <c r="H9" s="216"/>
      <c r="I9" s="59" t="s">
        <v>52</v>
      </c>
      <c r="J9" s="59" t="s">
        <v>0</v>
      </c>
      <c r="K9" s="57" t="s">
        <v>2</v>
      </c>
      <c r="L9" s="58" t="s">
        <v>3</v>
      </c>
      <c r="M9" s="216"/>
      <c r="N9" s="216"/>
      <c r="O9" s="216"/>
      <c r="P9" s="59" t="s">
        <v>52</v>
      </c>
      <c r="Q9" s="59" t="s">
        <v>0</v>
      </c>
      <c r="R9" s="57" t="s">
        <v>2</v>
      </c>
      <c r="S9" s="58" t="s">
        <v>3</v>
      </c>
      <c r="T9" s="216"/>
      <c r="U9" s="216"/>
    </row>
    <row r="10" spans="1:28" ht="24" customHeight="1" x14ac:dyDescent="0.2">
      <c r="A10" s="60" t="s">
        <v>11</v>
      </c>
      <c r="B10" s="61">
        <v>62</v>
      </c>
      <c r="C10" s="61">
        <v>108</v>
      </c>
      <c r="D10" s="61">
        <v>21</v>
      </c>
      <c r="E10" s="61">
        <v>2</v>
      </c>
      <c r="F10" s="62">
        <f t="shared" ref="F10:F22" si="0">B10*0.5+C10*1+D10*2+E10*2.5</f>
        <v>186</v>
      </c>
      <c r="G10" s="63"/>
      <c r="H10" s="64" t="s">
        <v>4</v>
      </c>
      <c r="I10" s="46">
        <v>64</v>
      </c>
      <c r="J10" s="46">
        <v>160</v>
      </c>
      <c r="K10" s="46">
        <v>19</v>
      </c>
      <c r="L10" s="46">
        <v>2</v>
      </c>
      <c r="M10" s="62">
        <f t="shared" ref="M10:M22" si="1">I10*0.5+J10*1+K10*2+L10*2.5</f>
        <v>235</v>
      </c>
      <c r="N10" s="65">
        <f>F20+F21+F22+M10</f>
        <v>928</v>
      </c>
      <c r="O10" s="64" t="s">
        <v>43</v>
      </c>
      <c r="P10" s="46">
        <v>58</v>
      </c>
      <c r="Q10" s="46">
        <v>151</v>
      </c>
      <c r="R10" s="46">
        <v>22</v>
      </c>
      <c r="S10" s="46">
        <v>1</v>
      </c>
      <c r="T10" s="62">
        <f t="shared" ref="T10:T21" si="2">P10*0.5+Q10*1+R10*2+S10*2.5</f>
        <v>226.5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68</v>
      </c>
      <c r="C11" s="61">
        <v>122</v>
      </c>
      <c r="D11" s="61">
        <v>20</v>
      </c>
      <c r="E11" s="61">
        <v>5</v>
      </c>
      <c r="F11" s="62">
        <f t="shared" si="0"/>
        <v>208.5</v>
      </c>
      <c r="G11" s="63"/>
      <c r="H11" s="64" t="s">
        <v>5</v>
      </c>
      <c r="I11" s="46">
        <v>64</v>
      </c>
      <c r="J11" s="46">
        <v>146</v>
      </c>
      <c r="K11" s="46">
        <v>20</v>
      </c>
      <c r="L11" s="46">
        <v>4</v>
      </c>
      <c r="M11" s="62">
        <f t="shared" si="1"/>
        <v>228</v>
      </c>
      <c r="N11" s="65">
        <f>F21+F22+M10+M11</f>
        <v>928</v>
      </c>
      <c r="O11" s="64" t="s">
        <v>44</v>
      </c>
      <c r="P11" s="46">
        <v>66</v>
      </c>
      <c r="Q11" s="46">
        <v>147</v>
      </c>
      <c r="R11" s="46">
        <v>19</v>
      </c>
      <c r="S11" s="46">
        <v>2</v>
      </c>
      <c r="T11" s="62">
        <f t="shared" si="2"/>
        <v>223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68</v>
      </c>
      <c r="C12" s="61">
        <v>109</v>
      </c>
      <c r="D12" s="61">
        <v>15</v>
      </c>
      <c r="E12" s="61">
        <v>3</v>
      </c>
      <c r="F12" s="62">
        <f t="shared" si="0"/>
        <v>180.5</v>
      </c>
      <c r="G12" s="63"/>
      <c r="H12" s="64" t="s">
        <v>6</v>
      </c>
      <c r="I12" s="46">
        <v>50</v>
      </c>
      <c r="J12" s="46">
        <v>144</v>
      </c>
      <c r="K12" s="46">
        <v>16</v>
      </c>
      <c r="L12" s="46">
        <v>2</v>
      </c>
      <c r="M12" s="62">
        <f t="shared" si="1"/>
        <v>206</v>
      </c>
      <c r="N12" s="63">
        <f>F22+M10+M11+M12</f>
        <v>885</v>
      </c>
      <c r="O12" s="64" t="s">
        <v>32</v>
      </c>
      <c r="P12" s="46">
        <v>56</v>
      </c>
      <c r="Q12" s="46">
        <v>144</v>
      </c>
      <c r="R12" s="46">
        <v>23</v>
      </c>
      <c r="S12" s="46">
        <v>1</v>
      </c>
      <c r="T12" s="62">
        <f t="shared" si="2"/>
        <v>220.5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70</v>
      </c>
      <c r="C13" s="61">
        <v>127</v>
      </c>
      <c r="D13" s="61">
        <v>23</v>
      </c>
      <c r="E13" s="61">
        <v>1</v>
      </c>
      <c r="F13" s="62">
        <f t="shared" si="0"/>
        <v>210.5</v>
      </c>
      <c r="G13" s="63">
        <f t="shared" ref="G13:G19" si="3">F10+F11+F12+F13</f>
        <v>785.5</v>
      </c>
      <c r="H13" s="64" t="s">
        <v>7</v>
      </c>
      <c r="I13" s="46">
        <v>64</v>
      </c>
      <c r="J13" s="46">
        <v>139</v>
      </c>
      <c r="K13" s="46">
        <v>19</v>
      </c>
      <c r="L13" s="46">
        <v>2</v>
      </c>
      <c r="M13" s="62">
        <f t="shared" si="1"/>
        <v>214</v>
      </c>
      <c r="N13" s="63">
        <f t="shared" ref="N13:N18" si="4">M10+M11+M12+M13</f>
        <v>883</v>
      </c>
      <c r="O13" s="64" t="s">
        <v>33</v>
      </c>
      <c r="P13" s="46">
        <v>65</v>
      </c>
      <c r="Q13" s="46">
        <v>154</v>
      </c>
      <c r="R13" s="46">
        <v>27</v>
      </c>
      <c r="S13" s="46">
        <v>1</v>
      </c>
      <c r="T13" s="62">
        <f t="shared" si="2"/>
        <v>243</v>
      </c>
      <c r="U13" s="63">
        <f t="shared" ref="U13:U21" si="5">T10+T11+T12+T13</f>
        <v>913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59</v>
      </c>
      <c r="C14" s="61">
        <v>128</v>
      </c>
      <c r="D14" s="61">
        <v>23</v>
      </c>
      <c r="E14" s="61">
        <v>3</v>
      </c>
      <c r="F14" s="62">
        <f t="shared" si="0"/>
        <v>211</v>
      </c>
      <c r="G14" s="63">
        <f t="shared" si="3"/>
        <v>810.5</v>
      </c>
      <c r="H14" s="64" t="s">
        <v>9</v>
      </c>
      <c r="I14" s="46">
        <v>49</v>
      </c>
      <c r="J14" s="46">
        <v>125</v>
      </c>
      <c r="K14" s="46">
        <v>20</v>
      </c>
      <c r="L14" s="46">
        <v>1</v>
      </c>
      <c r="M14" s="62">
        <f t="shared" si="1"/>
        <v>192</v>
      </c>
      <c r="N14" s="63">
        <f t="shared" si="4"/>
        <v>840</v>
      </c>
      <c r="O14" s="64" t="s">
        <v>29</v>
      </c>
      <c r="P14" s="45">
        <v>75</v>
      </c>
      <c r="Q14" s="45">
        <v>142</v>
      </c>
      <c r="R14" s="45">
        <v>20</v>
      </c>
      <c r="S14" s="45">
        <v>4</v>
      </c>
      <c r="T14" s="62">
        <f t="shared" si="2"/>
        <v>229.5</v>
      </c>
      <c r="U14" s="63">
        <f t="shared" si="5"/>
        <v>916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74</v>
      </c>
      <c r="C15" s="61">
        <v>148</v>
      </c>
      <c r="D15" s="61">
        <v>15</v>
      </c>
      <c r="E15" s="61">
        <v>1</v>
      </c>
      <c r="F15" s="62">
        <f t="shared" si="0"/>
        <v>217.5</v>
      </c>
      <c r="G15" s="63">
        <f t="shared" si="3"/>
        <v>819.5</v>
      </c>
      <c r="H15" s="64" t="s">
        <v>12</v>
      </c>
      <c r="I15" s="46">
        <v>50</v>
      </c>
      <c r="J15" s="46">
        <v>146</v>
      </c>
      <c r="K15" s="46">
        <v>18</v>
      </c>
      <c r="L15" s="46">
        <v>1</v>
      </c>
      <c r="M15" s="62">
        <f t="shared" si="1"/>
        <v>209.5</v>
      </c>
      <c r="N15" s="63">
        <f t="shared" si="4"/>
        <v>821.5</v>
      </c>
      <c r="O15" s="60" t="s">
        <v>30</v>
      </c>
      <c r="P15" s="46">
        <v>86</v>
      </c>
      <c r="Q15" s="46">
        <v>170</v>
      </c>
      <c r="R15" s="46">
        <v>18</v>
      </c>
      <c r="S15" s="46">
        <v>1</v>
      </c>
      <c r="T15" s="62">
        <f t="shared" si="2"/>
        <v>251.5</v>
      </c>
      <c r="U15" s="63">
        <f t="shared" si="5"/>
        <v>944.5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62</v>
      </c>
      <c r="C16" s="61">
        <v>130</v>
      </c>
      <c r="D16" s="61">
        <v>26</v>
      </c>
      <c r="E16" s="61">
        <v>3</v>
      </c>
      <c r="F16" s="62">
        <f t="shared" si="0"/>
        <v>220.5</v>
      </c>
      <c r="G16" s="63">
        <f t="shared" si="3"/>
        <v>859.5</v>
      </c>
      <c r="H16" s="64" t="s">
        <v>15</v>
      </c>
      <c r="I16" s="46">
        <v>48</v>
      </c>
      <c r="J16" s="46">
        <v>150</v>
      </c>
      <c r="K16" s="46">
        <v>15</v>
      </c>
      <c r="L16" s="46">
        <v>1</v>
      </c>
      <c r="M16" s="62">
        <f t="shared" si="1"/>
        <v>206.5</v>
      </c>
      <c r="N16" s="63">
        <f t="shared" si="4"/>
        <v>822</v>
      </c>
      <c r="O16" s="64" t="s">
        <v>8</v>
      </c>
      <c r="P16" s="46">
        <v>80</v>
      </c>
      <c r="Q16" s="46">
        <v>162</v>
      </c>
      <c r="R16" s="46">
        <v>14</v>
      </c>
      <c r="S16" s="46">
        <v>2</v>
      </c>
      <c r="T16" s="62">
        <f t="shared" si="2"/>
        <v>235</v>
      </c>
      <c r="U16" s="63">
        <f t="shared" si="5"/>
        <v>959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66</v>
      </c>
      <c r="C17" s="61">
        <v>138</v>
      </c>
      <c r="D17" s="61">
        <v>25</v>
      </c>
      <c r="E17" s="61">
        <v>3</v>
      </c>
      <c r="F17" s="62">
        <f t="shared" si="0"/>
        <v>228.5</v>
      </c>
      <c r="G17" s="63">
        <f t="shared" si="3"/>
        <v>877.5</v>
      </c>
      <c r="H17" s="64" t="s">
        <v>18</v>
      </c>
      <c r="I17" s="46">
        <v>41</v>
      </c>
      <c r="J17" s="46">
        <v>146</v>
      </c>
      <c r="K17" s="46">
        <v>14</v>
      </c>
      <c r="L17" s="46">
        <v>1</v>
      </c>
      <c r="M17" s="62">
        <f t="shared" si="1"/>
        <v>197</v>
      </c>
      <c r="N17" s="63">
        <f t="shared" si="4"/>
        <v>805</v>
      </c>
      <c r="O17" s="64" t="s">
        <v>10</v>
      </c>
      <c r="P17" s="46">
        <v>51</v>
      </c>
      <c r="Q17" s="46">
        <v>150</v>
      </c>
      <c r="R17" s="46">
        <v>19</v>
      </c>
      <c r="S17" s="46">
        <v>4</v>
      </c>
      <c r="T17" s="62">
        <f t="shared" si="2"/>
        <v>223.5</v>
      </c>
      <c r="U17" s="63">
        <f t="shared" si="5"/>
        <v>939.5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63</v>
      </c>
      <c r="C18" s="61">
        <v>146</v>
      </c>
      <c r="D18" s="61">
        <v>18</v>
      </c>
      <c r="E18" s="61">
        <v>4</v>
      </c>
      <c r="F18" s="62">
        <f t="shared" si="0"/>
        <v>223.5</v>
      </c>
      <c r="G18" s="63">
        <f t="shared" si="3"/>
        <v>890</v>
      </c>
      <c r="H18" s="64" t="s">
        <v>20</v>
      </c>
      <c r="I18" s="46">
        <v>52</v>
      </c>
      <c r="J18" s="46">
        <v>139</v>
      </c>
      <c r="K18" s="46">
        <v>16</v>
      </c>
      <c r="L18" s="46">
        <v>1</v>
      </c>
      <c r="M18" s="62">
        <f t="shared" si="1"/>
        <v>199.5</v>
      </c>
      <c r="N18" s="63">
        <f t="shared" si="4"/>
        <v>812.5</v>
      </c>
      <c r="O18" s="64" t="s">
        <v>13</v>
      </c>
      <c r="P18" s="46">
        <v>94</v>
      </c>
      <c r="Q18" s="46">
        <v>132</v>
      </c>
      <c r="R18" s="46">
        <v>19</v>
      </c>
      <c r="S18" s="46">
        <v>0</v>
      </c>
      <c r="T18" s="62">
        <f t="shared" si="2"/>
        <v>217</v>
      </c>
      <c r="U18" s="63">
        <f t="shared" si="5"/>
        <v>927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53</v>
      </c>
      <c r="C19" s="69">
        <v>130</v>
      </c>
      <c r="D19" s="69">
        <v>18</v>
      </c>
      <c r="E19" s="69">
        <v>6</v>
      </c>
      <c r="F19" s="70">
        <f t="shared" si="0"/>
        <v>207.5</v>
      </c>
      <c r="G19" s="71">
        <f t="shared" si="3"/>
        <v>880</v>
      </c>
      <c r="H19" s="72" t="s">
        <v>22</v>
      </c>
      <c r="I19" s="45">
        <v>48</v>
      </c>
      <c r="J19" s="45">
        <v>138</v>
      </c>
      <c r="K19" s="45">
        <v>16</v>
      </c>
      <c r="L19" s="45">
        <v>0</v>
      </c>
      <c r="M19" s="62">
        <f t="shared" si="1"/>
        <v>194</v>
      </c>
      <c r="N19" s="63">
        <f>M16+M17+M18+M19</f>
        <v>797</v>
      </c>
      <c r="O19" s="64" t="s">
        <v>16</v>
      </c>
      <c r="P19" s="46">
        <v>119</v>
      </c>
      <c r="Q19" s="46">
        <v>147</v>
      </c>
      <c r="R19" s="46">
        <v>11</v>
      </c>
      <c r="S19" s="46">
        <v>0</v>
      </c>
      <c r="T19" s="62">
        <f t="shared" si="2"/>
        <v>228.5</v>
      </c>
      <c r="U19" s="63">
        <f t="shared" si="5"/>
        <v>904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60</v>
      </c>
      <c r="C20" s="67">
        <v>150</v>
      </c>
      <c r="D20" s="67">
        <v>19</v>
      </c>
      <c r="E20" s="67">
        <v>4</v>
      </c>
      <c r="F20" s="73">
        <f t="shared" si="0"/>
        <v>228</v>
      </c>
      <c r="G20" s="74"/>
      <c r="H20" s="64" t="s">
        <v>24</v>
      </c>
      <c r="I20" s="46">
        <v>50</v>
      </c>
      <c r="J20" s="46">
        <v>158</v>
      </c>
      <c r="K20" s="46">
        <v>18</v>
      </c>
      <c r="L20" s="46">
        <v>4</v>
      </c>
      <c r="M20" s="73">
        <f t="shared" si="1"/>
        <v>229</v>
      </c>
      <c r="N20" s="63">
        <f>M17+M18+M19+M20</f>
        <v>819.5</v>
      </c>
      <c r="O20" s="64" t="s">
        <v>45</v>
      </c>
      <c r="P20" s="45">
        <v>101</v>
      </c>
      <c r="Q20" s="45">
        <v>181</v>
      </c>
      <c r="R20" s="45">
        <v>20</v>
      </c>
      <c r="S20" s="45">
        <v>0</v>
      </c>
      <c r="T20" s="73">
        <f t="shared" si="2"/>
        <v>271.5</v>
      </c>
      <c r="U20" s="63">
        <f t="shared" si="5"/>
        <v>940.5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54</v>
      </c>
      <c r="C21" s="61">
        <v>163</v>
      </c>
      <c r="D21" s="61">
        <v>22</v>
      </c>
      <c r="E21" s="61">
        <v>6</v>
      </c>
      <c r="F21" s="62">
        <f t="shared" si="0"/>
        <v>249</v>
      </c>
      <c r="G21" s="75"/>
      <c r="H21" s="72" t="s">
        <v>25</v>
      </c>
      <c r="I21" s="46">
        <v>62</v>
      </c>
      <c r="J21" s="46">
        <v>153</v>
      </c>
      <c r="K21" s="46">
        <v>13</v>
      </c>
      <c r="L21" s="46">
        <v>0</v>
      </c>
      <c r="M21" s="62">
        <f t="shared" si="1"/>
        <v>210</v>
      </c>
      <c r="N21" s="63">
        <f>M18+M19+M20+M21</f>
        <v>832.5</v>
      </c>
      <c r="O21" s="68" t="s">
        <v>46</v>
      </c>
      <c r="P21" s="47">
        <v>92</v>
      </c>
      <c r="Q21" s="47">
        <v>165</v>
      </c>
      <c r="R21" s="47">
        <v>18</v>
      </c>
      <c r="S21" s="47">
        <v>0</v>
      </c>
      <c r="T21" s="70">
        <f t="shared" si="2"/>
        <v>247</v>
      </c>
      <c r="U21" s="71">
        <f t="shared" si="5"/>
        <v>964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57</v>
      </c>
      <c r="C22" s="61">
        <v>134</v>
      </c>
      <c r="D22" s="61">
        <v>18</v>
      </c>
      <c r="E22" s="61">
        <v>7</v>
      </c>
      <c r="F22" s="62">
        <f t="shared" si="0"/>
        <v>216</v>
      </c>
      <c r="G22" s="63"/>
      <c r="H22" s="68" t="s">
        <v>26</v>
      </c>
      <c r="I22" s="47">
        <v>49</v>
      </c>
      <c r="J22" s="47">
        <v>135</v>
      </c>
      <c r="K22" s="47">
        <v>19</v>
      </c>
      <c r="L22" s="47">
        <v>2</v>
      </c>
      <c r="M22" s="62">
        <f t="shared" si="1"/>
        <v>202.5</v>
      </c>
      <c r="N22" s="71">
        <f>M19+M20+M21+M22</f>
        <v>835.5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0" t="s">
        <v>47</v>
      </c>
      <c r="B23" s="201"/>
      <c r="C23" s="206" t="s">
        <v>50</v>
      </c>
      <c r="D23" s="207"/>
      <c r="E23" s="207"/>
      <c r="F23" s="208"/>
      <c r="G23" s="89">
        <f>MAX(G13:G19)</f>
        <v>890</v>
      </c>
      <c r="H23" s="204" t="s">
        <v>48</v>
      </c>
      <c r="I23" s="205"/>
      <c r="J23" s="197" t="s">
        <v>50</v>
      </c>
      <c r="K23" s="198"/>
      <c r="L23" s="198"/>
      <c r="M23" s="199"/>
      <c r="N23" s="90">
        <f>MAX(N10:N22)</f>
        <v>928</v>
      </c>
      <c r="O23" s="200" t="s">
        <v>49</v>
      </c>
      <c r="P23" s="201"/>
      <c r="Q23" s="206" t="s">
        <v>50</v>
      </c>
      <c r="R23" s="207"/>
      <c r="S23" s="207"/>
      <c r="T23" s="208"/>
      <c r="U23" s="89">
        <f>MAX(U13:U21)</f>
        <v>964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2"/>
      <c r="B24" s="203"/>
      <c r="C24" s="83" t="s">
        <v>71</v>
      </c>
      <c r="D24" s="86"/>
      <c r="E24" s="86"/>
      <c r="F24" s="87" t="s">
        <v>85</v>
      </c>
      <c r="G24" s="88"/>
      <c r="H24" s="202"/>
      <c r="I24" s="203"/>
      <c r="J24" s="83" t="s">
        <v>71</v>
      </c>
      <c r="K24" s="86"/>
      <c r="L24" s="86"/>
      <c r="M24" s="87" t="s">
        <v>62</v>
      </c>
      <c r="N24" s="88"/>
      <c r="O24" s="202"/>
      <c r="P24" s="203"/>
      <c r="Q24" s="83" t="s">
        <v>71</v>
      </c>
      <c r="R24" s="86"/>
      <c r="S24" s="86"/>
      <c r="T24" s="87" t="s">
        <v>70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V17" sqref="V17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2" t="s">
        <v>38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0" t="s">
        <v>54</v>
      </c>
      <c r="B4" s="170"/>
      <c r="C4" s="170"/>
      <c r="D4" s="26"/>
      <c r="E4" s="174" t="str">
        <f>'G-2'!E4:H4</f>
        <v>DE OBRA</v>
      </c>
      <c r="F4" s="174"/>
      <c r="G4" s="174"/>
      <c r="H4" s="17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9" t="s">
        <v>56</v>
      </c>
      <c r="B5" s="169"/>
      <c r="C5" s="169"/>
      <c r="D5" s="174" t="str">
        <f>'G-2'!D5:H5</f>
        <v>CALLE 76 X CARRERA 42F</v>
      </c>
      <c r="E5" s="174"/>
      <c r="F5" s="174"/>
      <c r="G5" s="174"/>
      <c r="H5" s="174"/>
      <c r="I5" s="169" t="s">
        <v>53</v>
      </c>
      <c r="J5" s="169"/>
      <c r="K5" s="169"/>
      <c r="L5" s="175"/>
      <c r="M5" s="175"/>
      <c r="N5" s="175"/>
      <c r="O5" s="12"/>
      <c r="P5" s="169" t="s">
        <v>57</v>
      </c>
      <c r="Q5" s="169"/>
      <c r="R5" s="169"/>
      <c r="S5" s="173" t="s">
        <v>92</v>
      </c>
      <c r="T5" s="173"/>
      <c r="U5" s="173"/>
    </row>
    <row r="6" spans="1:28" ht="12.75" customHeight="1" x14ac:dyDescent="0.2">
      <c r="A6" s="169" t="s">
        <v>55</v>
      </c>
      <c r="B6" s="169"/>
      <c r="C6" s="169"/>
      <c r="D6" s="171" t="s">
        <v>156</v>
      </c>
      <c r="E6" s="171"/>
      <c r="F6" s="171"/>
      <c r="G6" s="171"/>
      <c r="H6" s="171"/>
      <c r="I6" s="169" t="s">
        <v>59</v>
      </c>
      <c r="J6" s="169"/>
      <c r="K6" s="169"/>
      <c r="L6" s="182">
        <v>1</v>
      </c>
      <c r="M6" s="182"/>
      <c r="N6" s="182"/>
      <c r="O6" s="42"/>
      <c r="P6" s="169" t="s">
        <v>58</v>
      </c>
      <c r="Q6" s="169"/>
      <c r="R6" s="169"/>
      <c r="S6" s="183">
        <v>42468</v>
      </c>
      <c r="T6" s="183"/>
      <c r="U6" s="183"/>
    </row>
    <row r="7" spans="1:28" ht="7.5" customHeight="1" x14ac:dyDescent="0.2">
      <c r="A7" s="13"/>
      <c r="B7" s="11"/>
      <c r="C7" s="11"/>
      <c r="D7" s="11"/>
      <c r="E7" s="181"/>
      <c r="F7" s="181"/>
      <c r="G7" s="181"/>
      <c r="H7" s="181"/>
      <c r="I7" s="181"/>
      <c r="J7" s="181"/>
      <c r="K7" s="18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6" t="s">
        <v>36</v>
      </c>
      <c r="B8" s="178" t="s">
        <v>34</v>
      </c>
      <c r="C8" s="179"/>
      <c r="D8" s="179"/>
      <c r="E8" s="180"/>
      <c r="F8" s="176" t="s">
        <v>35</v>
      </c>
      <c r="G8" s="176" t="s">
        <v>37</v>
      </c>
      <c r="H8" s="176" t="s">
        <v>36</v>
      </c>
      <c r="I8" s="178" t="s">
        <v>34</v>
      </c>
      <c r="J8" s="179"/>
      <c r="K8" s="179"/>
      <c r="L8" s="180"/>
      <c r="M8" s="176" t="s">
        <v>35</v>
      </c>
      <c r="N8" s="176" t="s">
        <v>37</v>
      </c>
      <c r="O8" s="176" t="s">
        <v>36</v>
      </c>
      <c r="P8" s="178" t="s">
        <v>34</v>
      </c>
      <c r="Q8" s="179"/>
      <c r="R8" s="179"/>
      <c r="S8" s="180"/>
      <c r="T8" s="176" t="s">
        <v>35</v>
      </c>
      <c r="U8" s="176" t="s">
        <v>37</v>
      </c>
    </row>
    <row r="9" spans="1:28" ht="12" customHeight="1" x14ac:dyDescent="0.2">
      <c r="A9" s="177"/>
      <c r="B9" s="15" t="s">
        <v>52</v>
      </c>
      <c r="C9" s="15" t="s">
        <v>0</v>
      </c>
      <c r="D9" s="15" t="s">
        <v>2</v>
      </c>
      <c r="E9" s="16" t="s">
        <v>3</v>
      </c>
      <c r="F9" s="177"/>
      <c r="G9" s="177"/>
      <c r="H9" s="177"/>
      <c r="I9" s="17" t="s">
        <v>52</v>
      </c>
      <c r="J9" s="17" t="s">
        <v>0</v>
      </c>
      <c r="K9" s="15" t="s">
        <v>2</v>
      </c>
      <c r="L9" s="16" t="s">
        <v>3</v>
      </c>
      <c r="M9" s="177"/>
      <c r="N9" s="177"/>
      <c r="O9" s="177"/>
      <c r="P9" s="17" t="s">
        <v>52</v>
      </c>
      <c r="Q9" s="17" t="s">
        <v>0</v>
      </c>
      <c r="R9" s="15" t="s">
        <v>2</v>
      </c>
      <c r="S9" s="16" t="s">
        <v>3</v>
      </c>
      <c r="T9" s="177"/>
      <c r="U9" s="177"/>
    </row>
    <row r="10" spans="1:28" ht="24" customHeight="1" x14ac:dyDescent="0.2">
      <c r="A10" s="18" t="s">
        <v>11</v>
      </c>
      <c r="B10" s="46">
        <v>27</v>
      </c>
      <c r="C10" s="46">
        <v>37</v>
      </c>
      <c r="D10" s="46">
        <v>11</v>
      </c>
      <c r="E10" s="46">
        <v>3</v>
      </c>
      <c r="F10" s="62">
        <f>B10*0.5+C10*1+D10*2+E10*2.5</f>
        <v>80</v>
      </c>
      <c r="G10" s="2"/>
      <c r="H10" s="19" t="s">
        <v>4</v>
      </c>
      <c r="I10" s="46">
        <v>31</v>
      </c>
      <c r="J10" s="46">
        <v>79</v>
      </c>
      <c r="K10" s="46">
        <v>14</v>
      </c>
      <c r="L10" s="46">
        <v>1</v>
      </c>
      <c r="M10" s="6">
        <f>I10*0.5+J10*1+K10*2+L10*2.5</f>
        <v>125</v>
      </c>
      <c r="N10" s="9">
        <f>F20+F21+F22+M10</f>
        <v>415.5</v>
      </c>
      <c r="O10" s="19" t="s">
        <v>43</v>
      </c>
      <c r="P10" s="46">
        <v>18</v>
      </c>
      <c r="Q10" s="46">
        <v>41</v>
      </c>
      <c r="R10" s="46">
        <v>10</v>
      </c>
      <c r="S10" s="46">
        <v>0</v>
      </c>
      <c r="T10" s="6">
        <f>P10*0.5+Q10*1+R10*2+S10*2.5</f>
        <v>70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41</v>
      </c>
      <c r="C11" s="46">
        <v>66</v>
      </c>
      <c r="D11" s="46">
        <v>16</v>
      </c>
      <c r="E11" s="46">
        <v>0</v>
      </c>
      <c r="F11" s="6">
        <f t="shared" ref="F11:F22" si="0">B11*0.5+C11*1+D11*2+E11*2.5</f>
        <v>118.5</v>
      </c>
      <c r="G11" s="2"/>
      <c r="H11" s="19" t="s">
        <v>5</v>
      </c>
      <c r="I11" s="46">
        <v>24</v>
      </c>
      <c r="J11" s="46">
        <v>63</v>
      </c>
      <c r="K11" s="46">
        <v>12</v>
      </c>
      <c r="L11" s="46">
        <v>2</v>
      </c>
      <c r="M11" s="6">
        <f t="shared" ref="M11:M22" si="1">I11*0.5+J11*1+K11*2+L11*2.5</f>
        <v>104</v>
      </c>
      <c r="N11" s="9">
        <f>F21+F22+M10+M11</f>
        <v>433.5</v>
      </c>
      <c r="O11" s="19" t="s">
        <v>44</v>
      </c>
      <c r="P11" s="46">
        <v>13</v>
      </c>
      <c r="Q11" s="46">
        <v>37</v>
      </c>
      <c r="R11" s="46">
        <v>8</v>
      </c>
      <c r="S11" s="46">
        <v>1</v>
      </c>
      <c r="T11" s="6">
        <f t="shared" ref="T11:T21" si="2">P11*0.5+Q11*1+R11*2+S11*2.5</f>
        <v>62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33</v>
      </c>
      <c r="C12" s="46">
        <v>49</v>
      </c>
      <c r="D12" s="46">
        <v>13</v>
      </c>
      <c r="E12" s="46">
        <v>1</v>
      </c>
      <c r="F12" s="6">
        <f t="shared" si="0"/>
        <v>94</v>
      </c>
      <c r="G12" s="2"/>
      <c r="H12" s="19" t="s">
        <v>6</v>
      </c>
      <c r="I12" s="46">
        <v>25</v>
      </c>
      <c r="J12" s="46">
        <v>81</v>
      </c>
      <c r="K12" s="46">
        <v>12</v>
      </c>
      <c r="L12" s="46">
        <v>1</v>
      </c>
      <c r="M12" s="6">
        <f t="shared" si="1"/>
        <v>120</v>
      </c>
      <c r="N12" s="2">
        <f>F22+M10+M11+M12</f>
        <v>465.5</v>
      </c>
      <c r="O12" s="19" t="s">
        <v>32</v>
      </c>
      <c r="P12" s="46">
        <v>21</v>
      </c>
      <c r="Q12" s="46">
        <v>60</v>
      </c>
      <c r="R12" s="46">
        <v>10</v>
      </c>
      <c r="S12" s="46">
        <v>3</v>
      </c>
      <c r="T12" s="6">
        <f t="shared" si="2"/>
        <v>98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24</v>
      </c>
      <c r="C13" s="46">
        <v>48</v>
      </c>
      <c r="D13" s="46">
        <v>22</v>
      </c>
      <c r="E13" s="46">
        <v>1</v>
      </c>
      <c r="F13" s="6">
        <f t="shared" si="0"/>
        <v>106.5</v>
      </c>
      <c r="G13" s="2">
        <f>F10+F11+F12+F13</f>
        <v>399</v>
      </c>
      <c r="H13" s="19" t="s">
        <v>7</v>
      </c>
      <c r="I13" s="46">
        <v>19</v>
      </c>
      <c r="J13" s="46">
        <v>111</v>
      </c>
      <c r="K13" s="46">
        <v>14</v>
      </c>
      <c r="L13" s="46">
        <v>0</v>
      </c>
      <c r="M13" s="6">
        <f t="shared" si="1"/>
        <v>148.5</v>
      </c>
      <c r="N13" s="2">
        <f t="shared" ref="N13:N18" si="3">M10+M11+M12+M13</f>
        <v>497.5</v>
      </c>
      <c r="O13" s="19" t="s">
        <v>33</v>
      </c>
      <c r="P13" s="46">
        <v>25</v>
      </c>
      <c r="Q13" s="46">
        <v>75</v>
      </c>
      <c r="R13" s="46">
        <v>16</v>
      </c>
      <c r="S13" s="46">
        <v>0</v>
      </c>
      <c r="T13" s="6">
        <f t="shared" si="2"/>
        <v>119.5</v>
      </c>
      <c r="U13" s="2">
        <f t="shared" ref="U13:U21" si="4">T10+T11+T12+T13</f>
        <v>349.5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22</v>
      </c>
      <c r="C14" s="46">
        <v>49</v>
      </c>
      <c r="D14" s="46">
        <v>15</v>
      </c>
      <c r="E14" s="46">
        <v>1</v>
      </c>
      <c r="F14" s="6">
        <f t="shared" si="0"/>
        <v>92.5</v>
      </c>
      <c r="G14" s="2">
        <f t="shared" ref="G14:G19" si="5">F11+F12+F13+F14</f>
        <v>411.5</v>
      </c>
      <c r="H14" s="19" t="s">
        <v>9</v>
      </c>
      <c r="I14" s="46">
        <v>15</v>
      </c>
      <c r="J14" s="46">
        <v>81</v>
      </c>
      <c r="K14" s="46">
        <v>12</v>
      </c>
      <c r="L14" s="46">
        <v>1</v>
      </c>
      <c r="M14" s="6">
        <f t="shared" si="1"/>
        <v>115</v>
      </c>
      <c r="N14" s="2">
        <f t="shared" si="3"/>
        <v>487.5</v>
      </c>
      <c r="O14" s="19" t="s">
        <v>29</v>
      </c>
      <c r="P14" s="45">
        <v>18</v>
      </c>
      <c r="Q14" s="45">
        <v>71</v>
      </c>
      <c r="R14" s="45">
        <v>11</v>
      </c>
      <c r="S14" s="45">
        <v>0</v>
      </c>
      <c r="T14" s="6">
        <f t="shared" si="2"/>
        <v>102</v>
      </c>
      <c r="U14" s="2">
        <f t="shared" si="4"/>
        <v>381.5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28</v>
      </c>
      <c r="C15" s="46">
        <v>37</v>
      </c>
      <c r="D15" s="46">
        <v>16</v>
      </c>
      <c r="E15" s="46">
        <v>2</v>
      </c>
      <c r="F15" s="6">
        <f t="shared" si="0"/>
        <v>88</v>
      </c>
      <c r="G15" s="2">
        <f t="shared" si="5"/>
        <v>381</v>
      </c>
      <c r="H15" s="19" t="s">
        <v>12</v>
      </c>
      <c r="I15" s="46">
        <v>15</v>
      </c>
      <c r="J15" s="46">
        <v>74</v>
      </c>
      <c r="K15" s="46">
        <v>14</v>
      </c>
      <c r="L15" s="46">
        <v>1</v>
      </c>
      <c r="M15" s="6">
        <f t="shared" si="1"/>
        <v>112</v>
      </c>
      <c r="N15" s="2">
        <f t="shared" si="3"/>
        <v>495.5</v>
      </c>
      <c r="O15" s="18" t="s">
        <v>30</v>
      </c>
      <c r="P15" s="46">
        <v>25</v>
      </c>
      <c r="Q15" s="46">
        <v>83</v>
      </c>
      <c r="R15" s="46">
        <v>12</v>
      </c>
      <c r="S15" s="46">
        <v>1</v>
      </c>
      <c r="T15" s="6">
        <f t="shared" si="2"/>
        <v>122</v>
      </c>
      <c r="U15" s="2">
        <f t="shared" si="4"/>
        <v>441.5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29</v>
      </c>
      <c r="C16" s="46">
        <v>66</v>
      </c>
      <c r="D16" s="46">
        <v>14</v>
      </c>
      <c r="E16" s="46">
        <v>1</v>
      </c>
      <c r="F16" s="6">
        <f t="shared" si="0"/>
        <v>111</v>
      </c>
      <c r="G16" s="2">
        <f t="shared" si="5"/>
        <v>398</v>
      </c>
      <c r="H16" s="19" t="s">
        <v>15</v>
      </c>
      <c r="I16" s="46">
        <v>18</v>
      </c>
      <c r="J16" s="46">
        <v>62</v>
      </c>
      <c r="K16" s="46">
        <v>12</v>
      </c>
      <c r="L16" s="46">
        <v>1</v>
      </c>
      <c r="M16" s="6">
        <f t="shared" si="1"/>
        <v>97.5</v>
      </c>
      <c r="N16" s="2">
        <f t="shared" si="3"/>
        <v>473</v>
      </c>
      <c r="O16" s="19" t="s">
        <v>8</v>
      </c>
      <c r="P16" s="46">
        <v>21</v>
      </c>
      <c r="Q16" s="46">
        <v>69</v>
      </c>
      <c r="R16" s="46">
        <v>9</v>
      </c>
      <c r="S16" s="46">
        <v>0</v>
      </c>
      <c r="T16" s="6">
        <f t="shared" si="2"/>
        <v>97.5</v>
      </c>
      <c r="U16" s="2">
        <f t="shared" si="4"/>
        <v>441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28</v>
      </c>
      <c r="C17" s="46">
        <v>53</v>
      </c>
      <c r="D17" s="46">
        <v>15</v>
      </c>
      <c r="E17" s="46">
        <v>3</v>
      </c>
      <c r="F17" s="6">
        <f t="shared" si="0"/>
        <v>104.5</v>
      </c>
      <c r="G17" s="2">
        <f t="shared" si="5"/>
        <v>396</v>
      </c>
      <c r="H17" s="19" t="s">
        <v>18</v>
      </c>
      <c r="I17" s="46">
        <v>22</v>
      </c>
      <c r="J17" s="46">
        <v>51</v>
      </c>
      <c r="K17" s="46">
        <v>8</v>
      </c>
      <c r="L17" s="46">
        <v>1</v>
      </c>
      <c r="M17" s="6">
        <f t="shared" si="1"/>
        <v>80.5</v>
      </c>
      <c r="N17" s="2">
        <f t="shared" si="3"/>
        <v>405</v>
      </c>
      <c r="O17" s="19" t="s">
        <v>10</v>
      </c>
      <c r="P17" s="46">
        <v>29</v>
      </c>
      <c r="Q17" s="46">
        <v>64</v>
      </c>
      <c r="R17" s="46">
        <v>10</v>
      </c>
      <c r="S17" s="46">
        <v>1</v>
      </c>
      <c r="T17" s="6">
        <f t="shared" si="2"/>
        <v>101</v>
      </c>
      <c r="U17" s="2">
        <f t="shared" si="4"/>
        <v>422.5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14</v>
      </c>
      <c r="C18" s="46">
        <v>51</v>
      </c>
      <c r="D18" s="46">
        <v>11</v>
      </c>
      <c r="E18" s="46">
        <v>1</v>
      </c>
      <c r="F18" s="6">
        <f t="shared" si="0"/>
        <v>82.5</v>
      </c>
      <c r="G18" s="2">
        <f t="shared" si="5"/>
        <v>386</v>
      </c>
      <c r="H18" s="19" t="s">
        <v>20</v>
      </c>
      <c r="I18" s="46">
        <v>28</v>
      </c>
      <c r="J18" s="46">
        <v>59</v>
      </c>
      <c r="K18" s="46">
        <v>11</v>
      </c>
      <c r="L18" s="46">
        <v>0</v>
      </c>
      <c r="M18" s="6">
        <f t="shared" si="1"/>
        <v>95</v>
      </c>
      <c r="N18" s="2">
        <f t="shared" si="3"/>
        <v>385</v>
      </c>
      <c r="O18" s="19" t="s">
        <v>13</v>
      </c>
      <c r="P18" s="46">
        <v>35</v>
      </c>
      <c r="Q18" s="46">
        <v>68</v>
      </c>
      <c r="R18" s="46">
        <v>14</v>
      </c>
      <c r="S18" s="46">
        <v>0</v>
      </c>
      <c r="T18" s="6">
        <f t="shared" si="2"/>
        <v>113.5</v>
      </c>
      <c r="U18" s="2">
        <f t="shared" si="4"/>
        <v>434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21</v>
      </c>
      <c r="C19" s="47">
        <v>54</v>
      </c>
      <c r="D19" s="47">
        <v>15</v>
      </c>
      <c r="E19" s="47">
        <v>1</v>
      </c>
      <c r="F19" s="7">
        <f t="shared" si="0"/>
        <v>97</v>
      </c>
      <c r="G19" s="3">
        <f t="shared" si="5"/>
        <v>395</v>
      </c>
      <c r="H19" s="20" t="s">
        <v>22</v>
      </c>
      <c r="I19" s="45">
        <v>11</v>
      </c>
      <c r="J19" s="45">
        <v>48</v>
      </c>
      <c r="K19" s="46">
        <v>13</v>
      </c>
      <c r="L19" s="45">
        <v>1</v>
      </c>
      <c r="M19" s="6">
        <f t="shared" si="1"/>
        <v>82</v>
      </c>
      <c r="N19" s="2">
        <f>M16+M17+M18+M19</f>
        <v>355</v>
      </c>
      <c r="O19" s="19" t="s">
        <v>16</v>
      </c>
      <c r="P19" s="46">
        <v>30</v>
      </c>
      <c r="Q19" s="46">
        <v>66</v>
      </c>
      <c r="R19" s="46">
        <v>9</v>
      </c>
      <c r="S19" s="46">
        <v>1</v>
      </c>
      <c r="T19" s="6">
        <f t="shared" si="2"/>
        <v>101.5</v>
      </c>
      <c r="U19" s="2">
        <f t="shared" si="4"/>
        <v>413.5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24</v>
      </c>
      <c r="C20" s="45">
        <v>56</v>
      </c>
      <c r="D20" s="45">
        <v>9</v>
      </c>
      <c r="E20" s="45">
        <v>0</v>
      </c>
      <c r="F20" s="8">
        <f t="shared" si="0"/>
        <v>86</v>
      </c>
      <c r="G20" s="35"/>
      <c r="H20" s="19" t="s">
        <v>24</v>
      </c>
      <c r="I20" s="46">
        <v>23</v>
      </c>
      <c r="J20" s="46">
        <v>52</v>
      </c>
      <c r="K20" s="45">
        <v>10</v>
      </c>
      <c r="L20" s="46">
        <v>1</v>
      </c>
      <c r="M20" s="8">
        <f t="shared" si="1"/>
        <v>86</v>
      </c>
      <c r="N20" s="2">
        <f>M17+M18+M19+M20</f>
        <v>343.5</v>
      </c>
      <c r="O20" s="19" t="s">
        <v>45</v>
      </c>
      <c r="P20" s="45">
        <v>23</v>
      </c>
      <c r="Q20" s="45">
        <v>49</v>
      </c>
      <c r="R20" s="45">
        <v>8</v>
      </c>
      <c r="S20" s="45">
        <v>0</v>
      </c>
      <c r="T20" s="8">
        <f t="shared" si="2"/>
        <v>76.5</v>
      </c>
      <c r="U20" s="2">
        <f t="shared" si="4"/>
        <v>392.5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28</v>
      </c>
      <c r="C21" s="46">
        <v>52</v>
      </c>
      <c r="D21" s="46">
        <v>11</v>
      </c>
      <c r="E21" s="46">
        <v>0</v>
      </c>
      <c r="F21" s="6">
        <f t="shared" si="0"/>
        <v>88</v>
      </c>
      <c r="G21" s="36"/>
      <c r="H21" s="20" t="s">
        <v>25</v>
      </c>
      <c r="I21" s="46">
        <v>16</v>
      </c>
      <c r="J21" s="46">
        <v>66</v>
      </c>
      <c r="K21" s="46">
        <v>13</v>
      </c>
      <c r="L21" s="46">
        <v>1</v>
      </c>
      <c r="M21" s="6">
        <f t="shared" si="1"/>
        <v>102.5</v>
      </c>
      <c r="N21" s="2">
        <f>M18+M19+M20+M21</f>
        <v>365.5</v>
      </c>
      <c r="O21" s="21" t="s">
        <v>46</v>
      </c>
      <c r="P21" s="47">
        <v>21</v>
      </c>
      <c r="Q21" s="47">
        <v>25</v>
      </c>
      <c r="R21" s="47">
        <v>9</v>
      </c>
      <c r="S21" s="47">
        <v>2</v>
      </c>
      <c r="T21" s="7">
        <f t="shared" si="2"/>
        <v>58.5</v>
      </c>
      <c r="U21" s="3">
        <f t="shared" si="4"/>
        <v>350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26</v>
      </c>
      <c r="C22" s="46">
        <v>67</v>
      </c>
      <c r="D22" s="46">
        <v>17</v>
      </c>
      <c r="E22" s="46">
        <v>1</v>
      </c>
      <c r="F22" s="6">
        <f t="shared" si="0"/>
        <v>116.5</v>
      </c>
      <c r="G22" s="2"/>
      <c r="H22" s="21" t="s">
        <v>26</v>
      </c>
      <c r="I22" s="47">
        <v>32</v>
      </c>
      <c r="J22" s="47">
        <v>83</v>
      </c>
      <c r="K22" s="46">
        <v>15</v>
      </c>
      <c r="L22" s="47">
        <v>1</v>
      </c>
      <c r="M22" s="6">
        <f t="shared" si="1"/>
        <v>131.5</v>
      </c>
      <c r="N22" s="3">
        <f>M19+M20+M21+M22</f>
        <v>402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84" t="s">
        <v>47</v>
      </c>
      <c r="B23" s="185"/>
      <c r="C23" s="188" t="s">
        <v>50</v>
      </c>
      <c r="D23" s="189"/>
      <c r="E23" s="189"/>
      <c r="F23" s="190"/>
      <c r="G23" s="84">
        <f>MAX(G13:G19)</f>
        <v>411.5</v>
      </c>
      <c r="H23" s="192" t="s">
        <v>48</v>
      </c>
      <c r="I23" s="193"/>
      <c r="J23" s="194" t="s">
        <v>50</v>
      </c>
      <c r="K23" s="195"/>
      <c r="L23" s="195"/>
      <c r="M23" s="196"/>
      <c r="N23" s="85">
        <f>MAX(N10:N22)</f>
        <v>497.5</v>
      </c>
      <c r="O23" s="184" t="s">
        <v>49</v>
      </c>
      <c r="P23" s="185"/>
      <c r="Q23" s="188" t="s">
        <v>50</v>
      </c>
      <c r="R23" s="189"/>
      <c r="S23" s="189"/>
      <c r="T23" s="190"/>
      <c r="U23" s="84">
        <f>MAX(U13:U21)</f>
        <v>441.5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6"/>
      <c r="B24" s="187"/>
      <c r="C24" s="82" t="s">
        <v>71</v>
      </c>
      <c r="D24" s="86"/>
      <c r="E24" s="86"/>
      <c r="F24" s="87" t="s">
        <v>64</v>
      </c>
      <c r="G24" s="88"/>
      <c r="H24" s="186"/>
      <c r="I24" s="187"/>
      <c r="J24" s="82" t="s">
        <v>71</v>
      </c>
      <c r="K24" s="86"/>
      <c r="L24" s="86"/>
      <c r="M24" s="87" t="s">
        <v>74</v>
      </c>
      <c r="N24" s="88"/>
      <c r="O24" s="186"/>
      <c r="P24" s="187"/>
      <c r="Q24" s="82" t="s">
        <v>71</v>
      </c>
      <c r="R24" s="86"/>
      <c r="S24" s="86"/>
      <c r="T24" s="87" t="s">
        <v>79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V26" sqref="V2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2" t="s">
        <v>61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0" t="s">
        <v>54</v>
      </c>
      <c r="B5" s="170"/>
      <c r="C5" s="170"/>
      <c r="D5" s="26"/>
      <c r="E5" s="174" t="str">
        <f>'G-2'!E4:H4</f>
        <v>DE OBRA</v>
      </c>
      <c r="F5" s="174"/>
      <c r="G5" s="174"/>
      <c r="H5" s="17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9" t="s">
        <v>56</v>
      </c>
      <c r="B6" s="169"/>
      <c r="C6" s="169"/>
      <c r="D6" s="174" t="str">
        <f>'G-2'!D5:H5</f>
        <v>CALLE 76 X CARRERA 42F</v>
      </c>
      <c r="E6" s="174"/>
      <c r="F6" s="174"/>
      <c r="G6" s="174"/>
      <c r="H6" s="174"/>
      <c r="I6" s="169" t="s">
        <v>53</v>
      </c>
      <c r="J6" s="169"/>
      <c r="K6" s="169"/>
      <c r="L6" s="175">
        <f>'G-2'!L5:N5</f>
        <v>0</v>
      </c>
      <c r="M6" s="175"/>
      <c r="N6" s="175"/>
      <c r="O6" s="12"/>
      <c r="P6" s="169" t="s">
        <v>58</v>
      </c>
      <c r="Q6" s="169"/>
      <c r="R6" s="169"/>
      <c r="S6" s="222">
        <f>'G-2'!S6:U6</f>
        <v>42468</v>
      </c>
      <c r="T6" s="222"/>
      <c r="U6" s="222"/>
    </row>
    <row r="7" spans="1:28" ht="7.5" customHeight="1" x14ac:dyDescent="0.2">
      <c r="A7" s="13"/>
      <c r="B7" s="11"/>
      <c r="C7" s="11"/>
      <c r="D7" s="11"/>
      <c r="E7" s="181"/>
      <c r="F7" s="181"/>
      <c r="G7" s="181"/>
      <c r="H7" s="181"/>
      <c r="I7" s="181"/>
      <c r="J7" s="181"/>
      <c r="K7" s="18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6" t="s">
        <v>36</v>
      </c>
      <c r="B8" s="178" t="s">
        <v>34</v>
      </c>
      <c r="C8" s="179"/>
      <c r="D8" s="179"/>
      <c r="E8" s="180"/>
      <c r="F8" s="176" t="s">
        <v>35</v>
      </c>
      <c r="G8" s="176" t="s">
        <v>37</v>
      </c>
      <c r="H8" s="176" t="s">
        <v>36</v>
      </c>
      <c r="I8" s="178" t="s">
        <v>34</v>
      </c>
      <c r="J8" s="179"/>
      <c r="K8" s="179"/>
      <c r="L8" s="180"/>
      <c r="M8" s="176" t="s">
        <v>35</v>
      </c>
      <c r="N8" s="176" t="s">
        <v>37</v>
      </c>
      <c r="O8" s="176" t="s">
        <v>36</v>
      </c>
      <c r="P8" s="178" t="s">
        <v>34</v>
      </c>
      <c r="Q8" s="179"/>
      <c r="R8" s="179"/>
      <c r="S8" s="180"/>
      <c r="T8" s="176" t="s">
        <v>35</v>
      </c>
      <c r="U8" s="176" t="s">
        <v>37</v>
      </c>
    </row>
    <row r="9" spans="1:28" ht="12" customHeight="1" x14ac:dyDescent="0.2">
      <c r="A9" s="177"/>
      <c r="B9" s="15" t="s">
        <v>52</v>
      </c>
      <c r="C9" s="15" t="s">
        <v>0</v>
      </c>
      <c r="D9" s="15" t="s">
        <v>2</v>
      </c>
      <c r="E9" s="16" t="s">
        <v>3</v>
      </c>
      <c r="F9" s="177"/>
      <c r="G9" s="177"/>
      <c r="H9" s="177"/>
      <c r="I9" s="17" t="s">
        <v>52</v>
      </c>
      <c r="J9" s="17" t="s">
        <v>0</v>
      </c>
      <c r="K9" s="15" t="s">
        <v>2</v>
      </c>
      <c r="L9" s="16" t="s">
        <v>3</v>
      </c>
      <c r="M9" s="177"/>
      <c r="N9" s="177"/>
      <c r="O9" s="177"/>
      <c r="P9" s="17" t="s">
        <v>52</v>
      </c>
      <c r="Q9" s="17" t="s">
        <v>0</v>
      </c>
      <c r="R9" s="15" t="s">
        <v>2</v>
      </c>
      <c r="S9" s="16" t="s">
        <v>3</v>
      </c>
      <c r="T9" s="177"/>
      <c r="U9" s="177"/>
    </row>
    <row r="10" spans="1:28" ht="24" customHeight="1" x14ac:dyDescent="0.2">
      <c r="A10" s="18" t="s">
        <v>11</v>
      </c>
      <c r="B10" s="46">
        <f>'G-2'!B10+'G-3'!B10+'G-4'!B10</f>
        <v>110</v>
      </c>
      <c r="C10" s="46">
        <f>'G-2'!C10+'G-3'!C10+'G-4'!C10</f>
        <v>180</v>
      </c>
      <c r="D10" s="46">
        <f>'G-2'!D10+'G-3'!D10+'G-4'!D10</f>
        <v>49</v>
      </c>
      <c r="E10" s="46">
        <f>'G-2'!E10+'G-3'!E10+'G-4'!E10</f>
        <v>5</v>
      </c>
      <c r="F10" s="6">
        <f t="shared" ref="F10:F22" si="0">B10*0.5+C10*1+D10*2+E10*2.5</f>
        <v>345.5</v>
      </c>
      <c r="G10" s="2"/>
      <c r="H10" s="19" t="s">
        <v>4</v>
      </c>
      <c r="I10" s="46">
        <f>'G-2'!I10+'G-3'!I10+'G-4'!I10</f>
        <v>104</v>
      </c>
      <c r="J10" s="46">
        <f>'G-2'!J10+'G-3'!J10+'G-4'!J10</f>
        <v>294</v>
      </c>
      <c r="K10" s="46">
        <f>'G-2'!K10+'G-3'!K10+'G-4'!K10</f>
        <v>44</v>
      </c>
      <c r="L10" s="46">
        <f>'G-2'!L10+'G-3'!L10+'G-4'!L10</f>
        <v>3</v>
      </c>
      <c r="M10" s="6">
        <f t="shared" ref="M10:M22" si="1">I10*0.5+J10*1+K10*2+L10*2.5</f>
        <v>441.5</v>
      </c>
      <c r="N10" s="9">
        <f>F20+F21+F22+M10</f>
        <v>1651</v>
      </c>
      <c r="O10" s="19" t="s">
        <v>43</v>
      </c>
      <c r="P10" s="46">
        <f>'G-2'!P10+'G-3'!P10+'G-4'!P10</f>
        <v>85</v>
      </c>
      <c r="Q10" s="46">
        <f>'G-2'!Q10+'G-3'!Q10+'G-4'!Q10</f>
        <v>222</v>
      </c>
      <c r="R10" s="46">
        <f>'G-2'!R10+'G-3'!R10+'G-4'!R10</f>
        <v>43</v>
      </c>
      <c r="S10" s="46">
        <f>'G-2'!S10+'G-3'!S10+'G-4'!S10</f>
        <v>1</v>
      </c>
      <c r="T10" s="6">
        <f t="shared" ref="T10:T21" si="2">P10*0.5+Q10*1+R10*2+S10*2.5</f>
        <v>353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136</v>
      </c>
      <c r="C11" s="46">
        <f>'G-2'!C11+'G-3'!C11+'G-4'!C11</f>
        <v>226</v>
      </c>
      <c r="D11" s="46">
        <f>'G-2'!D11+'G-3'!D11+'G-4'!D11</f>
        <v>55</v>
      </c>
      <c r="E11" s="46">
        <f>'G-2'!E11+'G-3'!E11+'G-4'!E11</f>
        <v>5</v>
      </c>
      <c r="F11" s="6">
        <f t="shared" si="0"/>
        <v>416.5</v>
      </c>
      <c r="G11" s="2"/>
      <c r="H11" s="19" t="s">
        <v>5</v>
      </c>
      <c r="I11" s="46">
        <f>'G-2'!I11+'G-3'!I11+'G-4'!I11</f>
        <v>97</v>
      </c>
      <c r="J11" s="46">
        <f>'G-2'!J11+'G-3'!J11+'G-4'!J11</f>
        <v>247</v>
      </c>
      <c r="K11" s="46">
        <f>'G-2'!K11+'G-3'!K11+'G-4'!K11</f>
        <v>44</v>
      </c>
      <c r="L11" s="46">
        <f>'G-2'!L11+'G-3'!L11+'G-4'!L11</f>
        <v>6</v>
      </c>
      <c r="M11" s="6">
        <f t="shared" si="1"/>
        <v>398.5</v>
      </c>
      <c r="N11" s="9">
        <f>F21+F22+M10+M11</f>
        <v>1663.5</v>
      </c>
      <c r="O11" s="19" t="s">
        <v>44</v>
      </c>
      <c r="P11" s="46">
        <f>'G-2'!P11+'G-3'!P11+'G-4'!P11</f>
        <v>89</v>
      </c>
      <c r="Q11" s="46">
        <f>'G-2'!Q11+'G-3'!Q11+'G-4'!Q11</f>
        <v>210</v>
      </c>
      <c r="R11" s="46">
        <f>'G-2'!R11+'G-3'!R11+'G-4'!R11</f>
        <v>39</v>
      </c>
      <c r="S11" s="46">
        <f>'G-2'!S11+'G-3'!S11+'G-4'!S11</f>
        <v>4</v>
      </c>
      <c r="T11" s="6">
        <f t="shared" si="2"/>
        <v>342.5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125</v>
      </c>
      <c r="C12" s="46">
        <f>'G-2'!C12+'G-3'!C12+'G-4'!C12</f>
        <v>202</v>
      </c>
      <c r="D12" s="46">
        <f>'G-2'!D12+'G-3'!D12+'G-4'!D12</f>
        <v>41</v>
      </c>
      <c r="E12" s="46">
        <f>'G-2'!E12+'G-3'!E12+'G-4'!E12</f>
        <v>5</v>
      </c>
      <c r="F12" s="6">
        <f t="shared" si="0"/>
        <v>359</v>
      </c>
      <c r="G12" s="2"/>
      <c r="H12" s="19" t="s">
        <v>6</v>
      </c>
      <c r="I12" s="46">
        <f>'G-2'!I12+'G-3'!I12+'G-4'!I12</f>
        <v>85</v>
      </c>
      <c r="J12" s="46">
        <f>'G-2'!J12+'G-3'!J12+'G-4'!J12</f>
        <v>265</v>
      </c>
      <c r="K12" s="46">
        <f>'G-2'!K12+'G-3'!K12+'G-4'!K12</f>
        <v>38</v>
      </c>
      <c r="L12" s="46">
        <f>'G-2'!L12+'G-3'!L12+'G-4'!L12</f>
        <v>5</v>
      </c>
      <c r="M12" s="6">
        <f t="shared" si="1"/>
        <v>396</v>
      </c>
      <c r="N12" s="2">
        <f>F22+M10+M11+M12</f>
        <v>1647</v>
      </c>
      <c r="O12" s="19" t="s">
        <v>32</v>
      </c>
      <c r="P12" s="46">
        <f>'G-2'!P12+'G-3'!P12+'G-4'!P12</f>
        <v>89</v>
      </c>
      <c r="Q12" s="46">
        <f>'G-2'!Q12+'G-3'!Q12+'G-4'!Q12</f>
        <v>227</v>
      </c>
      <c r="R12" s="46">
        <f>'G-2'!R12+'G-3'!R12+'G-4'!R12</f>
        <v>47</v>
      </c>
      <c r="S12" s="46">
        <f>'G-2'!S12+'G-3'!S12+'G-4'!S12</f>
        <v>5</v>
      </c>
      <c r="T12" s="6">
        <f t="shared" si="2"/>
        <v>378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113</v>
      </c>
      <c r="C13" s="46">
        <f>'G-2'!C13+'G-3'!C13+'G-4'!C13</f>
        <v>216</v>
      </c>
      <c r="D13" s="46">
        <f>'G-2'!D13+'G-3'!D13+'G-4'!D13</f>
        <v>59</v>
      </c>
      <c r="E13" s="46">
        <f>'G-2'!E13+'G-3'!E13+'G-4'!E13</f>
        <v>3</v>
      </c>
      <c r="F13" s="6">
        <f t="shared" si="0"/>
        <v>398</v>
      </c>
      <c r="G13" s="2">
        <f t="shared" ref="G13:G19" si="3">F10+F11+F12+F13</f>
        <v>1519</v>
      </c>
      <c r="H13" s="19" t="s">
        <v>7</v>
      </c>
      <c r="I13" s="46">
        <f>'G-2'!I13+'G-3'!I13+'G-4'!I13</f>
        <v>92</v>
      </c>
      <c r="J13" s="46">
        <f>'G-2'!J13+'G-3'!J13+'G-4'!J13</f>
        <v>297</v>
      </c>
      <c r="K13" s="46">
        <f>'G-2'!K13+'G-3'!K13+'G-4'!K13</f>
        <v>44</v>
      </c>
      <c r="L13" s="46">
        <f>'G-2'!L13+'G-3'!L13+'G-4'!L13</f>
        <v>3</v>
      </c>
      <c r="M13" s="6">
        <f t="shared" si="1"/>
        <v>438.5</v>
      </c>
      <c r="N13" s="2">
        <f t="shared" ref="N13:N18" si="4">M10+M11+M12+M13</f>
        <v>1674.5</v>
      </c>
      <c r="O13" s="19" t="s">
        <v>33</v>
      </c>
      <c r="P13" s="46">
        <f>'G-2'!P13+'G-3'!P13+'G-4'!P13</f>
        <v>103</v>
      </c>
      <c r="Q13" s="46">
        <f>'G-2'!Q13+'G-3'!Q13+'G-4'!Q13</f>
        <v>257</v>
      </c>
      <c r="R13" s="46">
        <f>'G-2'!R13+'G-3'!R13+'G-4'!R13</f>
        <v>57</v>
      </c>
      <c r="S13" s="46">
        <f>'G-2'!S13+'G-3'!S13+'G-4'!S13</f>
        <v>2</v>
      </c>
      <c r="T13" s="6">
        <f t="shared" si="2"/>
        <v>427.5</v>
      </c>
      <c r="U13" s="2">
        <f t="shared" ref="U13:U21" si="5">T10+T11+T12+T13</f>
        <v>1501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98</v>
      </c>
      <c r="C14" s="46">
        <f>'G-2'!C14+'G-3'!C14+'G-4'!C14</f>
        <v>220</v>
      </c>
      <c r="D14" s="46">
        <f>'G-2'!D14+'G-3'!D14+'G-4'!D14</f>
        <v>51</v>
      </c>
      <c r="E14" s="46">
        <f>'G-2'!E14+'G-3'!E14+'G-4'!E14</f>
        <v>4</v>
      </c>
      <c r="F14" s="6">
        <f t="shared" si="0"/>
        <v>381</v>
      </c>
      <c r="G14" s="2">
        <f t="shared" si="3"/>
        <v>1554.5</v>
      </c>
      <c r="H14" s="19" t="s">
        <v>9</v>
      </c>
      <c r="I14" s="46">
        <f>'G-2'!I14+'G-3'!I14+'G-4'!I14</f>
        <v>70</v>
      </c>
      <c r="J14" s="46">
        <f>'G-2'!J14+'G-3'!J14+'G-4'!J14</f>
        <v>242</v>
      </c>
      <c r="K14" s="46">
        <f>'G-2'!K14+'G-3'!K14+'G-4'!K14</f>
        <v>39</v>
      </c>
      <c r="L14" s="46">
        <f>'G-2'!L14+'G-3'!L14+'G-4'!L14</f>
        <v>2</v>
      </c>
      <c r="M14" s="6">
        <f t="shared" si="1"/>
        <v>360</v>
      </c>
      <c r="N14" s="2">
        <f t="shared" si="4"/>
        <v>1593</v>
      </c>
      <c r="O14" s="19" t="s">
        <v>29</v>
      </c>
      <c r="P14" s="46">
        <f>'G-2'!P14+'G-3'!P14+'G-4'!P14</f>
        <v>101</v>
      </c>
      <c r="Q14" s="46">
        <f>'G-2'!Q14+'G-3'!Q14+'G-4'!Q14</f>
        <v>243</v>
      </c>
      <c r="R14" s="46">
        <f>'G-2'!R14+'G-3'!R14+'G-4'!R14</f>
        <v>41</v>
      </c>
      <c r="S14" s="46">
        <f>'G-2'!S14+'G-3'!S14+'G-4'!S14</f>
        <v>5</v>
      </c>
      <c r="T14" s="6">
        <f t="shared" si="2"/>
        <v>388</v>
      </c>
      <c r="U14" s="2">
        <f t="shared" si="5"/>
        <v>1536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115</v>
      </c>
      <c r="C15" s="46">
        <f>'G-2'!C15+'G-3'!C15+'G-4'!C15</f>
        <v>222</v>
      </c>
      <c r="D15" s="46">
        <f>'G-2'!D15+'G-3'!D15+'G-4'!D15</f>
        <v>44</v>
      </c>
      <c r="E15" s="46">
        <f>'G-2'!E15+'G-3'!E15+'G-4'!E15</f>
        <v>5</v>
      </c>
      <c r="F15" s="6">
        <f t="shared" si="0"/>
        <v>380</v>
      </c>
      <c r="G15" s="2">
        <f t="shared" si="3"/>
        <v>1518</v>
      </c>
      <c r="H15" s="19" t="s">
        <v>12</v>
      </c>
      <c r="I15" s="46">
        <f>'G-2'!I15+'G-3'!I15+'G-4'!I15</f>
        <v>73</v>
      </c>
      <c r="J15" s="46">
        <f>'G-2'!J15+'G-3'!J15+'G-4'!J15</f>
        <v>255</v>
      </c>
      <c r="K15" s="46">
        <f>'G-2'!K15+'G-3'!K15+'G-4'!K15</f>
        <v>38</v>
      </c>
      <c r="L15" s="46">
        <f>'G-2'!L15+'G-3'!L15+'G-4'!L15</f>
        <v>2</v>
      </c>
      <c r="M15" s="6">
        <f t="shared" si="1"/>
        <v>372.5</v>
      </c>
      <c r="N15" s="2">
        <f t="shared" si="4"/>
        <v>1567</v>
      </c>
      <c r="O15" s="18" t="s">
        <v>30</v>
      </c>
      <c r="P15" s="46">
        <f>'G-2'!P15+'G-3'!P15+'G-4'!P15</f>
        <v>122</v>
      </c>
      <c r="Q15" s="46">
        <f>'G-2'!Q15+'G-3'!Q15+'G-4'!Q15</f>
        <v>293</v>
      </c>
      <c r="R15" s="46">
        <f>'G-2'!R15+'G-3'!R15+'G-4'!R15</f>
        <v>42</v>
      </c>
      <c r="S15" s="46">
        <f>'G-2'!S15+'G-3'!S15+'G-4'!S15</f>
        <v>3</v>
      </c>
      <c r="T15" s="6">
        <f t="shared" si="2"/>
        <v>445.5</v>
      </c>
      <c r="U15" s="2">
        <f t="shared" si="5"/>
        <v>1639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101</v>
      </c>
      <c r="C16" s="46">
        <f>'G-2'!C16+'G-3'!C16+'G-4'!C16</f>
        <v>238</v>
      </c>
      <c r="D16" s="46">
        <f>'G-2'!D16+'G-3'!D16+'G-4'!D16</f>
        <v>54</v>
      </c>
      <c r="E16" s="46">
        <f>'G-2'!E16+'G-3'!E16+'G-4'!E16</f>
        <v>4</v>
      </c>
      <c r="F16" s="6">
        <f t="shared" si="0"/>
        <v>406.5</v>
      </c>
      <c r="G16" s="2">
        <f t="shared" si="3"/>
        <v>1565.5</v>
      </c>
      <c r="H16" s="19" t="s">
        <v>15</v>
      </c>
      <c r="I16" s="46">
        <f>'G-2'!I16+'G-3'!I16+'G-4'!I16</f>
        <v>75</v>
      </c>
      <c r="J16" s="46">
        <f>'G-2'!J16+'G-3'!J16+'G-4'!J16</f>
        <v>244</v>
      </c>
      <c r="K16" s="46">
        <f>'G-2'!K16+'G-3'!K16+'G-4'!K16</f>
        <v>34</v>
      </c>
      <c r="L16" s="46">
        <f>'G-2'!L16+'G-3'!L16+'G-4'!L16</f>
        <v>2</v>
      </c>
      <c r="M16" s="6">
        <f t="shared" si="1"/>
        <v>354.5</v>
      </c>
      <c r="N16" s="2">
        <f t="shared" si="4"/>
        <v>1525.5</v>
      </c>
      <c r="O16" s="19" t="s">
        <v>8</v>
      </c>
      <c r="P16" s="46">
        <f>'G-2'!P16+'G-3'!P16+'G-4'!P16</f>
        <v>110</v>
      </c>
      <c r="Q16" s="46">
        <f>'G-2'!Q16+'G-3'!Q16+'G-4'!Q16</f>
        <v>274</v>
      </c>
      <c r="R16" s="46">
        <f>'G-2'!R16+'G-3'!R16+'G-4'!R16</f>
        <v>32</v>
      </c>
      <c r="S16" s="46">
        <f>'G-2'!S16+'G-3'!S16+'G-4'!S16</f>
        <v>2</v>
      </c>
      <c r="T16" s="6">
        <f t="shared" si="2"/>
        <v>398</v>
      </c>
      <c r="U16" s="2">
        <f t="shared" si="5"/>
        <v>1659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103</v>
      </c>
      <c r="C17" s="46">
        <f>'G-2'!C17+'G-3'!C17+'G-4'!C17</f>
        <v>221</v>
      </c>
      <c r="D17" s="46">
        <f>'G-2'!D17+'G-3'!D17+'G-4'!D17</f>
        <v>58</v>
      </c>
      <c r="E17" s="46">
        <f>'G-2'!E17+'G-3'!E17+'G-4'!E17</f>
        <v>6</v>
      </c>
      <c r="F17" s="6">
        <f t="shared" si="0"/>
        <v>403.5</v>
      </c>
      <c r="G17" s="2">
        <f t="shared" si="3"/>
        <v>1571</v>
      </c>
      <c r="H17" s="19" t="s">
        <v>18</v>
      </c>
      <c r="I17" s="46">
        <f>'G-2'!I17+'G-3'!I17+'G-4'!I17</f>
        <v>72</v>
      </c>
      <c r="J17" s="46">
        <f>'G-2'!J17+'G-3'!J17+'G-4'!J17</f>
        <v>225</v>
      </c>
      <c r="K17" s="46">
        <f>'G-2'!K17+'G-3'!K17+'G-4'!K17</f>
        <v>29</v>
      </c>
      <c r="L17" s="46">
        <f>'G-2'!L17+'G-3'!L17+'G-4'!L17</f>
        <v>2</v>
      </c>
      <c r="M17" s="6">
        <f t="shared" si="1"/>
        <v>324</v>
      </c>
      <c r="N17" s="2">
        <f t="shared" si="4"/>
        <v>1411</v>
      </c>
      <c r="O17" s="19" t="s">
        <v>10</v>
      </c>
      <c r="P17" s="46">
        <f>'G-2'!P17+'G-3'!P17+'G-4'!P17</f>
        <v>94</v>
      </c>
      <c r="Q17" s="46">
        <f>'G-2'!Q17+'G-3'!Q17+'G-4'!Q17</f>
        <v>229</v>
      </c>
      <c r="R17" s="46">
        <f>'G-2'!R17+'G-3'!R17+'G-4'!R17</f>
        <v>36</v>
      </c>
      <c r="S17" s="46">
        <f>'G-2'!S17+'G-3'!S17+'G-4'!S17</f>
        <v>5</v>
      </c>
      <c r="T17" s="6">
        <f t="shared" si="2"/>
        <v>360.5</v>
      </c>
      <c r="U17" s="2">
        <f t="shared" si="5"/>
        <v>1592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86</v>
      </c>
      <c r="C18" s="46">
        <f>'G-2'!C18+'G-3'!C18+'G-4'!C18</f>
        <v>230</v>
      </c>
      <c r="D18" s="46">
        <f>'G-2'!D18+'G-3'!D18+'G-4'!D18</f>
        <v>39</v>
      </c>
      <c r="E18" s="46">
        <f>'G-2'!E18+'G-3'!E18+'G-4'!E18</f>
        <v>6</v>
      </c>
      <c r="F18" s="6">
        <f t="shared" si="0"/>
        <v>366</v>
      </c>
      <c r="G18" s="2">
        <f t="shared" si="3"/>
        <v>1556</v>
      </c>
      <c r="H18" s="19" t="s">
        <v>20</v>
      </c>
      <c r="I18" s="46">
        <f>'G-2'!I18+'G-3'!I18+'G-4'!I18</f>
        <v>91</v>
      </c>
      <c r="J18" s="46">
        <f>'G-2'!J18+'G-3'!J18+'G-4'!J18</f>
        <v>230</v>
      </c>
      <c r="K18" s="46">
        <f>'G-2'!K18+'G-3'!K18+'G-4'!K18</f>
        <v>35</v>
      </c>
      <c r="L18" s="46">
        <f>'G-2'!L18+'G-3'!L18+'G-4'!L18</f>
        <v>1</v>
      </c>
      <c r="M18" s="6">
        <f t="shared" si="1"/>
        <v>348</v>
      </c>
      <c r="N18" s="2">
        <f t="shared" si="4"/>
        <v>1399</v>
      </c>
      <c r="O18" s="19" t="s">
        <v>13</v>
      </c>
      <c r="P18" s="46">
        <f>'G-2'!P18+'G-3'!P18+'G-4'!P18</f>
        <v>142</v>
      </c>
      <c r="Q18" s="46">
        <f>'G-2'!Q18+'G-3'!Q18+'G-4'!Q18</f>
        <v>230</v>
      </c>
      <c r="R18" s="46">
        <f>'G-2'!R18+'G-3'!R18+'G-4'!R18</f>
        <v>43</v>
      </c>
      <c r="S18" s="46">
        <f>'G-2'!S18+'G-3'!S18+'G-4'!S18</f>
        <v>0</v>
      </c>
      <c r="T18" s="6">
        <f t="shared" si="2"/>
        <v>387</v>
      </c>
      <c r="U18" s="2">
        <f t="shared" si="5"/>
        <v>1591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89</v>
      </c>
      <c r="C19" s="47">
        <f>'G-2'!C19+'G-3'!C19+'G-4'!C19</f>
        <v>223</v>
      </c>
      <c r="D19" s="47">
        <f>'G-2'!D19+'G-3'!D19+'G-4'!D19</f>
        <v>51</v>
      </c>
      <c r="E19" s="47">
        <f>'G-2'!E19+'G-3'!E19+'G-4'!E19</f>
        <v>8</v>
      </c>
      <c r="F19" s="7">
        <f t="shared" si="0"/>
        <v>389.5</v>
      </c>
      <c r="G19" s="3">
        <f t="shared" si="3"/>
        <v>1565.5</v>
      </c>
      <c r="H19" s="20" t="s">
        <v>22</v>
      </c>
      <c r="I19" s="46">
        <f>'G-2'!I19+'G-3'!I19+'G-4'!I19</f>
        <v>69</v>
      </c>
      <c r="J19" s="46">
        <f>'G-2'!J19+'G-3'!J19+'G-4'!J19</f>
        <v>231</v>
      </c>
      <c r="K19" s="46">
        <f>'G-2'!K19+'G-3'!K19+'G-4'!K19</f>
        <v>38</v>
      </c>
      <c r="L19" s="46">
        <f>'G-2'!L19+'G-3'!L19+'G-4'!L19</f>
        <v>1</v>
      </c>
      <c r="M19" s="6">
        <f t="shared" si="1"/>
        <v>344</v>
      </c>
      <c r="N19" s="2">
        <f>M16+M17+M18+M19</f>
        <v>1370.5</v>
      </c>
      <c r="O19" s="19" t="s">
        <v>16</v>
      </c>
      <c r="P19" s="46">
        <f>'G-2'!P19+'G-3'!P19+'G-4'!P19</f>
        <v>161</v>
      </c>
      <c r="Q19" s="46">
        <f>'G-2'!Q19+'G-3'!Q19+'G-4'!Q19</f>
        <v>249</v>
      </c>
      <c r="R19" s="46">
        <f>'G-2'!R19+'G-3'!R19+'G-4'!R19</f>
        <v>27</v>
      </c>
      <c r="S19" s="46">
        <f>'G-2'!S19+'G-3'!S19+'G-4'!S19</f>
        <v>1</v>
      </c>
      <c r="T19" s="6">
        <f t="shared" si="2"/>
        <v>386</v>
      </c>
      <c r="U19" s="2">
        <f t="shared" si="5"/>
        <v>1531.5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99</v>
      </c>
      <c r="C20" s="45">
        <f>'G-2'!C20+'G-3'!C20+'G-4'!C20</f>
        <v>248</v>
      </c>
      <c r="D20" s="45">
        <f>'G-2'!D20+'G-3'!D20+'G-4'!D20</f>
        <v>38</v>
      </c>
      <c r="E20" s="45">
        <f>'G-2'!E20+'G-3'!E20+'G-4'!E20</f>
        <v>5</v>
      </c>
      <c r="F20" s="8">
        <f t="shared" si="0"/>
        <v>386</v>
      </c>
      <c r="G20" s="35"/>
      <c r="H20" s="19" t="s">
        <v>24</v>
      </c>
      <c r="I20" s="46">
        <f>'G-2'!I20+'G-3'!I20+'G-4'!I20</f>
        <v>85</v>
      </c>
      <c r="J20" s="46">
        <f>'G-2'!J20+'G-3'!J20+'G-4'!J20</f>
        <v>260</v>
      </c>
      <c r="K20" s="46">
        <f>'G-2'!K20+'G-3'!K20+'G-4'!K20</f>
        <v>41</v>
      </c>
      <c r="L20" s="46">
        <f>'G-2'!L20+'G-3'!L20+'G-4'!L20</f>
        <v>6</v>
      </c>
      <c r="M20" s="8">
        <f t="shared" si="1"/>
        <v>399.5</v>
      </c>
      <c r="N20" s="2">
        <f>M17+M18+M19+M20</f>
        <v>1415.5</v>
      </c>
      <c r="O20" s="19" t="s">
        <v>45</v>
      </c>
      <c r="P20" s="46">
        <f>'G-2'!P20+'G-3'!P20+'G-4'!P20</f>
        <v>147</v>
      </c>
      <c r="Q20" s="46">
        <f>'G-2'!Q20+'G-3'!Q20+'G-4'!Q20</f>
        <v>263</v>
      </c>
      <c r="R20" s="46">
        <f>'G-2'!R20+'G-3'!R20+'G-4'!R20</f>
        <v>38</v>
      </c>
      <c r="S20" s="46">
        <f>'G-2'!S20+'G-3'!S20+'G-4'!S20</f>
        <v>0</v>
      </c>
      <c r="T20" s="8">
        <f t="shared" si="2"/>
        <v>412.5</v>
      </c>
      <c r="U20" s="2">
        <f t="shared" si="5"/>
        <v>1546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93</v>
      </c>
      <c r="C21" s="45">
        <f>'G-2'!C21+'G-3'!C21+'G-4'!C21</f>
        <v>262</v>
      </c>
      <c r="D21" s="45">
        <f>'G-2'!D21+'G-3'!D21+'G-4'!D21</f>
        <v>42</v>
      </c>
      <c r="E21" s="45">
        <f>'G-2'!E21+'G-3'!E21+'G-4'!E21</f>
        <v>8</v>
      </c>
      <c r="F21" s="6">
        <f t="shared" si="0"/>
        <v>412.5</v>
      </c>
      <c r="G21" s="36"/>
      <c r="H21" s="20" t="s">
        <v>25</v>
      </c>
      <c r="I21" s="46">
        <f>'G-2'!I21+'G-3'!I21+'G-4'!I21</f>
        <v>94</v>
      </c>
      <c r="J21" s="46">
        <f>'G-2'!J21+'G-3'!J21+'G-4'!J21</f>
        <v>255</v>
      </c>
      <c r="K21" s="46">
        <f>'G-2'!K21+'G-3'!K21+'G-4'!K21</f>
        <v>34</v>
      </c>
      <c r="L21" s="46">
        <f>'G-2'!L21+'G-3'!L21+'G-4'!L21</f>
        <v>2</v>
      </c>
      <c r="M21" s="6">
        <f t="shared" si="1"/>
        <v>375</v>
      </c>
      <c r="N21" s="2">
        <f>M18+M19+M20+M21</f>
        <v>1466.5</v>
      </c>
      <c r="O21" s="21" t="s">
        <v>46</v>
      </c>
      <c r="P21" s="47">
        <f>'G-2'!P21+'G-3'!P21+'G-4'!P21</f>
        <v>132</v>
      </c>
      <c r="Q21" s="47">
        <f>'G-2'!Q21+'G-3'!Q21+'G-4'!Q21</f>
        <v>220</v>
      </c>
      <c r="R21" s="47">
        <f>'G-2'!R21+'G-3'!R21+'G-4'!R21</f>
        <v>35</v>
      </c>
      <c r="S21" s="47">
        <f>'G-2'!S21+'G-3'!S21+'G-4'!S21</f>
        <v>2</v>
      </c>
      <c r="T21" s="7">
        <f t="shared" si="2"/>
        <v>361</v>
      </c>
      <c r="U21" s="3">
        <f t="shared" si="5"/>
        <v>1546.5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90</v>
      </c>
      <c r="C22" s="45">
        <f>'G-2'!C22+'G-3'!C22+'G-4'!C22</f>
        <v>244</v>
      </c>
      <c r="D22" s="45">
        <f>'G-2'!D22+'G-3'!D22+'G-4'!D22</f>
        <v>46</v>
      </c>
      <c r="E22" s="45">
        <f>'G-2'!E22+'G-3'!E22+'G-4'!E22</f>
        <v>12</v>
      </c>
      <c r="F22" s="6">
        <f t="shared" si="0"/>
        <v>411</v>
      </c>
      <c r="G22" s="2"/>
      <c r="H22" s="21" t="s">
        <v>26</v>
      </c>
      <c r="I22" s="46">
        <f>'G-2'!I22+'G-3'!I22+'G-4'!I22</f>
        <v>95</v>
      </c>
      <c r="J22" s="46">
        <f>'G-2'!J22+'G-3'!J22+'G-4'!J22</f>
        <v>268</v>
      </c>
      <c r="K22" s="46">
        <f>'G-2'!K22+'G-3'!K22+'G-4'!K22</f>
        <v>43</v>
      </c>
      <c r="L22" s="46">
        <f>'G-2'!L22+'G-3'!L22+'G-4'!L22</f>
        <v>5</v>
      </c>
      <c r="M22" s="6">
        <f t="shared" si="1"/>
        <v>414</v>
      </c>
      <c r="N22" s="3">
        <f>M19+M20+M21+M22</f>
        <v>1532.5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84" t="s">
        <v>47</v>
      </c>
      <c r="B23" s="185"/>
      <c r="C23" s="188" t="s">
        <v>50</v>
      </c>
      <c r="D23" s="189"/>
      <c r="E23" s="189"/>
      <c r="F23" s="190"/>
      <c r="G23" s="84">
        <f>MAX(G13:G19)</f>
        <v>1571</v>
      </c>
      <c r="H23" s="192" t="s">
        <v>48</v>
      </c>
      <c r="I23" s="193"/>
      <c r="J23" s="194" t="s">
        <v>50</v>
      </c>
      <c r="K23" s="195"/>
      <c r="L23" s="195"/>
      <c r="M23" s="196"/>
      <c r="N23" s="85">
        <f>MAX(N10:N22)</f>
        <v>1674.5</v>
      </c>
      <c r="O23" s="184" t="s">
        <v>49</v>
      </c>
      <c r="P23" s="185"/>
      <c r="Q23" s="188" t="s">
        <v>50</v>
      </c>
      <c r="R23" s="189"/>
      <c r="S23" s="189"/>
      <c r="T23" s="190"/>
      <c r="U23" s="84">
        <f>MAX(U13:U21)</f>
        <v>1659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6"/>
      <c r="B24" s="187"/>
      <c r="C24" s="82" t="s">
        <v>71</v>
      </c>
      <c r="D24" s="86"/>
      <c r="E24" s="86"/>
      <c r="F24" s="87" t="s">
        <v>77</v>
      </c>
      <c r="G24" s="88"/>
      <c r="H24" s="186"/>
      <c r="I24" s="187"/>
      <c r="J24" s="82" t="s">
        <v>71</v>
      </c>
      <c r="K24" s="86"/>
      <c r="L24" s="86"/>
      <c r="M24" s="87" t="s">
        <v>62</v>
      </c>
      <c r="N24" s="88"/>
      <c r="O24" s="186"/>
      <c r="P24" s="187"/>
      <c r="Q24" s="82" t="s">
        <v>71</v>
      </c>
      <c r="R24" s="86"/>
      <c r="S24" s="86"/>
      <c r="T24" s="87" t="s">
        <v>81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  <c r="V26" t="s">
        <v>152</v>
      </c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workbookViewId="0">
      <selection activeCell="O27" sqref="O2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3" t="s">
        <v>110</v>
      </c>
      <c r="B2" s="223"/>
      <c r="C2" s="223"/>
      <c r="D2" s="223"/>
      <c r="E2" s="223"/>
      <c r="F2" s="223"/>
      <c r="G2" s="223"/>
      <c r="H2" s="223"/>
      <c r="I2" s="223"/>
      <c r="J2" s="223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4" t="s">
        <v>111</v>
      </c>
      <c r="B4" s="224"/>
      <c r="C4" s="225" t="s">
        <v>60</v>
      </c>
      <c r="D4" s="225"/>
      <c r="E4" s="225"/>
      <c r="F4" s="110"/>
      <c r="G4" s="106"/>
      <c r="H4" s="106"/>
      <c r="I4" s="106"/>
      <c r="J4" s="106"/>
    </row>
    <row r="5" spans="1:10" x14ac:dyDescent="0.2">
      <c r="A5" s="169" t="s">
        <v>56</v>
      </c>
      <c r="B5" s="169"/>
      <c r="C5" s="226" t="str">
        <f>'G-2'!D5</f>
        <v>CALLE 76 X CARRERA 42F</v>
      </c>
      <c r="D5" s="226"/>
      <c r="E5" s="226"/>
      <c r="F5" s="111"/>
      <c r="G5" s="112"/>
      <c r="H5" s="103" t="s">
        <v>53</v>
      </c>
      <c r="I5" s="227">
        <f>'G-2'!L5</f>
        <v>0</v>
      </c>
      <c r="J5" s="227"/>
    </row>
    <row r="6" spans="1:10" x14ac:dyDescent="0.2">
      <c r="A6" s="169" t="s">
        <v>112</v>
      </c>
      <c r="B6" s="169"/>
      <c r="C6" s="228" t="s">
        <v>153</v>
      </c>
      <c r="D6" s="228"/>
      <c r="E6" s="228"/>
      <c r="F6" s="111"/>
      <c r="G6" s="112"/>
      <c r="H6" s="103" t="s">
        <v>58</v>
      </c>
      <c r="I6" s="229">
        <f>'G-2'!S6</f>
        <v>42468</v>
      </c>
      <c r="J6" s="229"/>
    </row>
    <row r="7" spans="1:10" x14ac:dyDescent="0.2">
      <c r="A7" s="113"/>
      <c r="B7" s="113"/>
      <c r="C7" s="230"/>
      <c r="D7" s="230"/>
      <c r="E7" s="230"/>
      <c r="F7" s="230"/>
      <c r="G7" s="110"/>
      <c r="H7" s="114"/>
      <c r="I7" s="115"/>
      <c r="J7" s="106"/>
    </row>
    <row r="8" spans="1:10" x14ac:dyDescent="0.2">
      <c r="A8" s="231" t="s">
        <v>113</v>
      </c>
      <c r="B8" s="233" t="s">
        <v>114</v>
      </c>
      <c r="C8" s="231" t="s">
        <v>115</v>
      </c>
      <c r="D8" s="233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5" t="s">
        <v>121</v>
      </c>
      <c r="J8" s="237" t="s">
        <v>122</v>
      </c>
    </row>
    <row r="9" spans="1:10" x14ac:dyDescent="0.2">
      <c r="A9" s="232"/>
      <c r="B9" s="234"/>
      <c r="C9" s="232"/>
      <c r="D9" s="234"/>
      <c r="E9" s="119" t="s">
        <v>52</v>
      </c>
      <c r="F9" s="120" t="s">
        <v>0</v>
      </c>
      <c r="G9" s="121" t="s">
        <v>2</v>
      </c>
      <c r="H9" s="120" t="s">
        <v>3</v>
      </c>
      <c r="I9" s="236"/>
      <c r="J9" s="238"/>
    </row>
    <row r="10" spans="1:10" x14ac:dyDescent="0.2">
      <c r="A10" s="239" t="s">
        <v>123</v>
      </c>
      <c r="B10" s="242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40"/>
      <c r="B11" s="243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40"/>
      <c r="B12" s="243"/>
      <c r="C12" s="128" t="s">
        <v>136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40"/>
      <c r="B13" s="243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40"/>
      <c r="B14" s="243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40"/>
      <c r="B15" s="243"/>
      <c r="C15" s="128" t="s">
        <v>137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40"/>
      <c r="B16" s="243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1" x14ac:dyDescent="0.2">
      <c r="A17" s="240"/>
      <c r="B17" s="243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1" x14ac:dyDescent="0.2">
      <c r="A18" s="241"/>
      <c r="B18" s="244"/>
      <c r="C18" s="133" t="s">
        <v>138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  <c r="K18" s="165" t="s">
        <v>152</v>
      </c>
    </row>
    <row r="19" spans="1:11" x14ac:dyDescent="0.2">
      <c r="A19" s="239" t="s">
        <v>130</v>
      </c>
      <c r="B19" s="242">
        <v>1</v>
      </c>
      <c r="C19" s="134"/>
      <c r="D19" s="123" t="s">
        <v>124</v>
      </c>
      <c r="E19" s="75">
        <v>14</v>
      </c>
      <c r="F19" s="75">
        <v>35</v>
      </c>
      <c r="G19" s="75">
        <v>17</v>
      </c>
      <c r="H19" s="75">
        <v>1</v>
      </c>
      <c r="I19" s="75">
        <f t="shared" si="0"/>
        <v>78.5</v>
      </c>
      <c r="J19" s="124">
        <f>IF(I19=0,"0,00",I19/SUM(I19:I21)*100)</f>
        <v>57.090909090909093</v>
      </c>
    </row>
    <row r="20" spans="1:11" x14ac:dyDescent="0.2">
      <c r="A20" s="240"/>
      <c r="B20" s="243"/>
      <c r="C20" s="122" t="s">
        <v>125</v>
      </c>
      <c r="D20" s="125" t="s">
        <v>126</v>
      </c>
      <c r="E20" s="126">
        <v>0</v>
      </c>
      <c r="F20" s="126">
        <v>0</v>
      </c>
      <c r="G20" s="126">
        <v>0</v>
      </c>
      <c r="H20" s="126">
        <v>0</v>
      </c>
      <c r="I20" s="126">
        <f t="shared" si="0"/>
        <v>0</v>
      </c>
      <c r="J20" s="127" t="str">
        <f>IF(I20=0,"0,00",I20/SUM(I19:I21)*100)</f>
        <v>0,00</v>
      </c>
    </row>
    <row r="21" spans="1:11" x14ac:dyDescent="0.2">
      <c r="A21" s="240"/>
      <c r="B21" s="243"/>
      <c r="C21" s="128" t="s">
        <v>139</v>
      </c>
      <c r="D21" s="129" t="s">
        <v>127</v>
      </c>
      <c r="E21" s="74">
        <v>18</v>
      </c>
      <c r="F21" s="74">
        <v>32</v>
      </c>
      <c r="G21" s="74">
        <v>9</v>
      </c>
      <c r="H21" s="74">
        <v>0</v>
      </c>
      <c r="I21" s="130">
        <f t="shared" si="0"/>
        <v>59</v>
      </c>
      <c r="J21" s="131">
        <f>IF(I21=0,"0,00",I21/SUM(I19:I21)*100)</f>
        <v>42.909090909090907</v>
      </c>
    </row>
    <row r="22" spans="1:11" x14ac:dyDescent="0.2">
      <c r="A22" s="240"/>
      <c r="B22" s="243"/>
      <c r="C22" s="132"/>
      <c r="D22" s="123" t="s">
        <v>124</v>
      </c>
      <c r="E22" s="75">
        <v>15</v>
      </c>
      <c r="F22" s="75">
        <v>40</v>
      </c>
      <c r="G22" s="75">
        <v>13</v>
      </c>
      <c r="H22" s="75">
        <v>1</v>
      </c>
      <c r="I22" s="75">
        <f t="shared" si="0"/>
        <v>76</v>
      </c>
      <c r="J22" s="124">
        <f>IF(I22=0,"0,00",I22/SUM(I22:I24)*100)</f>
        <v>53.333333333333336</v>
      </c>
    </row>
    <row r="23" spans="1:11" x14ac:dyDescent="0.2">
      <c r="A23" s="240"/>
      <c r="B23" s="243"/>
      <c r="C23" s="122" t="s">
        <v>128</v>
      </c>
      <c r="D23" s="125" t="s">
        <v>126</v>
      </c>
      <c r="E23" s="126">
        <v>0</v>
      </c>
      <c r="F23" s="126">
        <v>0</v>
      </c>
      <c r="G23" s="126">
        <v>0</v>
      </c>
      <c r="H23" s="126">
        <v>0</v>
      </c>
      <c r="I23" s="126">
        <f t="shared" si="0"/>
        <v>0</v>
      </c>
      <c r="J23" s="127" t="str">
        <f>IF(I23=0,"0,00",I23/SUM(I22:I24)*100)</f>
        <v>0,00</v>
      </c>
    </row>
    <row r="24" spans="1:11" x14ac:dyDescent="0.2">
      <c r="A24" s="240"/>
      <c r="B24" s="243"/>
      <c r="C24" s="128" t="s">
        <v>140</v>
      </c>
      <c r="D24" s="129" t="s">
        <v>127</v>
      </c>
      <c r="E24" s="74">
        <v>15</v>
      </c>
      <c r="F24" s="74">
        <v>46</v>
      </c>
      <c r="G24" s="74">
        <v>4</v>
      </c>
      <c r="H24" s="74">
        <v>2</v>
      </c>
      <c r="I24" s="130">
        <f t="shared" si="0"/>
        <v>66.5</v>
      </c>
      <c r="J24" s="131">
        <f>IF(I24=0,"0,00",I24/SUM(I22:I24)*100)</f>
        <v>46.666666666666664</v>
      </c>
    </row>
    <row r="25" spans="1:11" x14ac:dyDescent="0.2">
      <c r="A25" s="240"/>
      <c r="B25" s="243"/>
      <c r="C25" s="132"/>
      <c r="D25" s="123" t="s">
        <v>124</v>
      </c>
      <c r="E25" s="75">
        <v>28</v>
      </c>
      <c r="F25" s="75">
        <v>35</v>
      </c>
      <c r="G25" s="75">
        <v>13</v>
      </c>
      <c r="H25" s="75">
        <v>0</v>
      </c>
      <c r="I25" s="75">
        <f t="shared" si="0"/>
        <v>75</v>
      </c>
      <c r="J25" s="124">
        <f>IF(I25=0,"0,00",I25/SUM(I25:I27)*100)</f>
        <v>62.761506276150627</v>
      </c>
    </row>
    <row r="26" spans="1:11" x14ac:dyDescent="0.2">
      <c r="A26" s="240"/>
      <c r="B26" s="243"/>
      <c r="C26" s="122" t="s">
        <v>129</v>
      </c>
      <c r="D26" s="125" t="s">
        <v>126</v>
      </c>
      <c r="E26" s="126">
        <v>0</v>
      </c>
      <c r="F26" s="126">
        <v>0</v>
      </c>
      <c r="G26" s="126">
        <v>0</v>
      </c>
      <c r="H26" s="126">
        <v>0</v>
      </c>
      <c r="I26" s="126">
        <f t="shared" si="0"/>
        <v>0</v>
      </c>
      <c r="J26" s="127" t="str">
        <f>IF(I26=0,"0,00",I26/SUM(I25:I27)*100)</f>
        <v>0,00</v>
      </c>
    </row>
    <row r="27" spans="1:11" x14ac:dyDescent="0.2">
      <c r="A27" s="241"/>
      <c r="B27" s="244"/>
      <c r="C27" s="133" t="s">
        <v>141</v>
      </c>
      <c r="D27" s="129" t="s">
        <v>127</v>
      </c>
      <c r="E27" s="74">
        <v>13</v>
      </c>
      <c r="F27" s="74">
        <v>28</v>
      </c>
      <c r="G27" s="74">
        <v>5</v>
      </c>
      <c r="H27" s="74">
        <v>0</v>
      </c>
      <c r="I27" s="130">
        <f t="shared" si="0"/>
        <v>44.5</v>
      </c>
      <c r="J27" s="131">
        <f>IF(I27=0,"0,00",I27/SUM(I25:I27)*100)</f>
        <v>37.238493723849366</v>
      </c>
    </row>
    <row r="28" spans="1:11" x14ac:dyDescent="0.2">
      <c r="A28" s="239" t="s">
        <v>131</v>
      </c>
      <c r="B28" s="242">
        <v>1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1" x14ac:dyDescent="0.2">
      <c r="A29" s="240"/>
      <c r="B29" s="243"/>
      <c r="C29" s="122" t="s">
        <v>125</v>
      </c>
      <c r="D29" s="125" t="s">
        <v>126</v>
      </c>
      <c r="E29" s="126">
        <v>98</v>
      </c>
      <c r="F29" s="126">
        <v>204</v>
      </c>
      <c r="G29" s="126">
        <v>14</v>
      </c>
      <c r="H29" s="126">
        <v>5</v>
      </c>
      <c r="I29" s="126">
        <f t="shared" si="0"/>
        <v>293.5</v>
      </c>
      <c r="J29" s="127">
        <f>IF(I29=0,"0,00",I29/SUM(I28:I30)*100)</f>
        <v>62.248144220572641</v>
      </c>
    </row>
    <row r="30" spans="1:11" x14ac:dyDescent="0.2">
      <c r="A30" s="240"/>
      <c r="B30" s="243"/>
      <c r="C30" s="128" t="s">
        <v>142</v>
      </c>
      <c r="D30" s="129" t="s">
        <v>127</v>
      </c>
      <c r="E30" s="74">
        <v>48</v>
      </c>
      <c r="F30" s="74">
        <v>94</v>
      </c>
      <c r="G30" s="74">
        <v>25</v>
      </c>
      <c r="H30" s="74">
        <v>4</v>
      </c>
      <c r="I30" s="130">
        <f t="shared" si="0"/>
        <v>178</v>
      </c>
      <c r="J30" s="131">
        <f>IF(I30=0,"0,00",I30/SUM(I28:I30)*100)</f>
        <v>37.751855779427359</v>
      </c>
    </row>
    <row r="31" spans="1:11" x14ac:dyDescent="0.2">
      <c r="A31" s="240"/>
      <c r="B31" s="243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1" x14ac:dyDescent="0.2">
      <c r="A32" s="240"/>
      <c r="B32" s="243"/>
      <c r="C32" s="122" t="s">
        <v>128</v>
      </c>
      <c r="D32" s="125" t="s">
        <v>126</v>
      </c>
      <c r="E32" s="126">
        <v>53</v>
      </c>
      <c r="F32" s="126">
        <v>186</v>
      </c>
      <c r="G32" s="126">
        <v>11</v>
      </c>
      <c r="H32" s="126">
        <v>2</v>
      </c>
      <c r="I32" s="126">
        <f t="shared" si="0"/>
        <v>239.5</v>
      </c>
      <c r="J32" s="127">
        <f>IF(I32=0,"0,00",I32/SUM(I31:I33)*100)</f>
        <v>58.060606060606055</v>
      </c>
    </row>
    <row r="33" spans="1:14" x14ac:dyDescent="0.2">
      <c r="A33" s="240"/>
      <c r="B33" s="243"/>
      <c r="C33" s="128" t="s">
        <v>143</v>
      </c>
      <c r="D33" s="129" t="s">
        <v>127</v>
      </c>
      <c r="E33" s="74">
        <v>58</v>
      </c>
      <c r="F33" s="74">
        <v>102</v>
      </c>
      <c r="G33" s="74">
        <v>21</v>
      </c>
      <c r="H33" s="74">
        <v>0</v>
      </c>
      <c r="I33" s="130">
        <f t="shared" si="0"/>
        <v>173</v>
      </c>
      <c r="J33" s="131">
        <f>IF(I33=0,"0,00",I33/SUM(I31:I33)*100)</f>
        <v>41.939393939393938</v>
      </c>
    </row>
    <row r="34" spans="1:14" x14ac:dyDescent="0.2">
      <c r="A34" s="240"/>
      <c r="B34" s="243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4" x14ac:dyDescent="0.2">
      <c r="A35" s="240"/>
      <c r="B35" s="243"/>
      <c r="C35" s="122" t="s">
        <v>129</v>
      </c>
      <c r="D35" s="125" t="s">
        <v>126</v>
      </c>
      <c r="E35" s="126">
        <v>93</v>
      </c>
      <c r="F35" s="126">
        <v>226</v>
      </c>
      <c r="G35" s="126">
        <v>22</v>
      </c>
      <c r="H35" s="126">
        <v>0</v>
      </c>
      <c r="I35" s="126">
        <f t="shared" si="0"/>
        <v>316.5</v>
      </c>
      <c r="J35" s="127">
        <f>IF(I35=0,"0,00",I35/SUM(I34:I36)*100)</f>
        <v>61.041465766634516</v>
      </c>
    </row>
    <row r="36" spans="1:14" x14ac:dyDescent="0.2">
      <c r="A36" s="241"/>
      <c r="B36" s="244"/>
      <c r="C36" s="133" t="s">
        <v>144</v>
      </c>
      <c r="D36" s="129" t="s">
        <v>127</v>
      </c>
      <c r="E36" s="74">
        <v>100</v>
      </c>
      <c r="F36" s="74">
        <v>120</v>
      </c>
      <c r="G36" s="74">
        <v>16</v>
      </c>
      <c r="H36" s="74">
        <v>0</v>
      </c>
      <c r="I36" s="130">
        <f t="shared" si="0"/>
        <v>202</v>
      </c>
      <c r="J36" s="131">
        <f>IF(I36=0,"0,00",I36/SUM(I34:I36)*100)</f>
        <v>38.958534233365476</v>
      </c>
    </row>
    <row r="37" spans="1:14" x14ac:dyDescent="0.2">
      <c r="A37" s="239" t="s">
        <v>132</v>
      </c>
      <c r="B37" s="242">
        <v>1</v>
      </c>
      <c r="C37" s="134"/>
      <c r="D37" s="123" t="s">
        <v>124</v>
      </c>
      <c r="E37" s="166">
        <v>0</v>
      </c>
      <c r="F37" s="166">
        <v>0</v>
      </c>
      <c r="G37" s="166">
        <v>0</v>
      </c>
      <c r="H37" s="166">
        <v>0</v>
      </c>
      <c r="I37" s="75">
        <f t="shared" si="0"/>
        <v>0</v>
      </c>
      <c r="J37" s="124" t="str">
        <f>IF(I37=0,"0,00",I37/SUM(I37:I39)*100)</f>
        <v>0,00</v>
      </c>
    </row>
    <row r="38" spans="1:14" x14ac:dyDescent="0.2">
      <c r="A38" s="240"/>
      <c r="B38" s="243"/>
      <c r="C38" s="122" t="s">
        <v>125</v>
      </c>
      <c r="D38" s="125" t="s">
        <v>126</v>
      </c>
      <c r="E38" s="167">
        <f>21+29</f>
        <v>50</v>
      </c>
      <c r="F38" s="167">
        <v>86</v>
      </c>
      <c r="G38" s="167">
        <f>9+12</f>
        <v>21</v>
      </c>
      <c r="H38" s="167">
        <v>2</v>
      </c>
      <c r="I38" s="126">
        <f t="shared" si="0"/>
        <v>158</v>
      </c>
      <c r="J38" s="127">
        <f>IF(I38=0,"0,00",I38/SUM(I37:I39)*100)</f>
        <v>100</v>
      </c>
      <c r="K38">
        <f>'G-4'!B22+'G-4'!B21</f>
        <v>54</v>
      </c>
      <c r="L38">
        <f>'G-4'!C22+'G-4'!C21</f>
        <v>119</v>
      </c>
      <c r="M38">
        <f>'G-4'!D22+'G-4'!D21</f>
        <v>28</v>
      </c>
      <c r="N38">
        <f>'G-4'!E22+'G-4'!E21</f>
        <v>1</v>
      </c>
    </row>
    <row r="39" spans="1:14" x14ac:dyDescent="0.2">
      <c r="A39" s="240"/>
      <c r="B39" s="243"/>
      <c r="C39" s="128" t="s">
        <v>145</v>
      </c>
      <c r="D39" s="129" t="s">
        <v>127</v>
      </c>
      <c r="E39" s="168">
        <v>0</v>
      </c>
      <c r="F39" s="168">
        <v>0</v>
      </c>
      <c r="G39" s="168">
        <v>0</v>
      </c>
      <c r="H39" s="168">
        <v>0</v>
      </c>
      <c r="I39" s="130">
        <f t="shared" si="0"/>
        <v>0</v>
      </c>
      <c r="J39" s="131" t="str">
        <f>IF(I39=0,"0,00",I39/SUM(I37:I39)*100)</f>
        <v>0,00</v>
      </c>
    </row>
    <row r="40" spans="1:14" x14ac:dyDescent="0.2">
      <c r="A40" s="240"/>
      <c r="B40" s="243"/>
      <c r="C40" s="132"/>
      <c r="D40" s="123" t="s">
        <v>124</v>
      </c>
      <c r="E40" s="166">
        <v>0</v>
      </c>
      <c r="F40" s="166">
        <v>0</v>
      </c>
      <c r="G40" s="166">
        <v>0</v>
      </c>
      <c r="H40" s="166">
        <v>0</v>
      </c>
      <c r="I40" s="75">
        <f t="shared" si="0"/>
        <v>0</v>
      </c>
      <c r="J40" s="124" t="str">
        <f>IF(I40=0,"0,00",I40/SUM(I40:I42)*100)</f>
        <v>0,00</v>
      </c>
    </row>
    <row r="41" spans="1:14" x14ac:dyDescent="0.2">
      <c r="A41" s="240"/>
      <c r="B41" s="243"/>
      <c r="C41" s="122" t="s">
        <v>128</v>
      </c>
      <c r="D41" s="125" t="s">
        <v>126</v>
      </c>
      <c r="E41" s="167">
        <f>16+32</f>
        <v>48</v>
      </c>
      <c r="F41" s="167">
        <f>66+83</f>
        <v>149</v>
      </c>
      <c r="G41" s="167">
        <f>13+15</f>
        <v>28</v>
      </c>
      <c r="H41" s="167">
        <v>2</v>
      </c>
      <c r="I41" s="126">
        <f t="shared" si="0"/>
        <v>234</v>
      </c>
      <c r="J41" s="127">
        <f>IF(I41=0,"0,00",I41/SUM(I40:I42)*100)</f>
        <v>100</v>
      </c>
      <c r="K41">
        <f>'G-4'!I22+'G-4'!I21</f>
        <v>48</v>
      </c>
      <c r="L41">
        <f>'G-4'!J22+'G-4'!J21</f>
        <v>149</v>
      </c>
      <c r="M41">
        <f>'G-4'!K22+'G-4'!K21</f>
        <v>28</v>
      </c>
      <c r="N41">
        <f>'G-4'!L22+'G-4'!L21</f>
        <v>2</v>
      </c>
    </row>
    <row r="42" spans="1:14" x14ac:dyDescent="0.2">
      <c r="A42" s="240"/>
      <c r="B42" s="243"/>
      <c r="C42" s="128" t="s">
        <v>146</v>
      </c>
      <c r="D42" s="129" t="s">
        <v>127</v>
      </c>
      <c r="E42" s="168">
        <v>0</v>
      </c>
      <c r="F42" s="168">
        <v>0</v>
      </c>
      <c r="G42" s="168">
        <v>0</v>
      </c>
      <c r="H42" s="168">
        <v>0</v>
      </c>
      <c r="I42" s="130">
        <f t="shared" si="0"/>
        <v>0</v>
      </c>
      <c r="J42" s="131" t="str">
        <f>IF(I42=0,"0,00",I42/SUM(I40:I42)*100)</f>
        <v>0,00</v>
      </c>
    </row>
    <row r="43" spans="1:14" x14ac:dyDescent="0.2">
      <c r="A43" s="240"/>
      <c r="B43" s="243"/>
      <c r="C43" s="132"/>
      <c r="D43" s="123" t="s">
        <v>124</v>
      </c>
      <c r="E43" s="166">
        <v>0</v>
      </c>
      <c r="F43" s="166">
        <v>0</v>
      </c>
      <c r="G43" s="166">
        <v>0</v>
      </c>
      <c r="H43" s="166">
        <v>0</v>
      </c>
      <c r="I43" s="75">
        <f t="shared" si="0"/>
        <v>0</v>
      </c>
      <c r="J43" s="124" t="str">
        <f>IF(I43=0,"0,00",I43/SUM(I43:I45)*100)</f>
        <v>0,00</v>
      </c>
    </row>
    <row r="44" spans="1:14" x14ac:dyDescent="0.2">
      <c r="A44" s="240"/>
      <c r="B44" s="243"/>
      <c r="C44" s="122" t="s">
        <v>129</v>
      </c>
      <c r="D44" s="125" t="s">
        <v>126</v>
      </c>
      <c r="E44" s="167">
        <v>44</v>
      </c>
      <c r="F44" s="167">
        <f>49+52</f>
        <v>101</v>
      </c>
      <c r="G44" s="167">
        <v>17</v>
      </c>
      <c r="H44" s="167">
        <v>2</v>
      </c>
      <c r="I44" s="126">
        <f t="shared" si="0"/>
        <v>162</v>
      </c>
      <c r="J44" s="127">
        <f>IF(I44=0,"0,00",I44/SUM(I43:I45)*100)</f>
        <v>100</v>
      </c>
      <c r="K44">
        <f>'G-4'!P21+'G-4'!P20</f>
        <v>44</v>
      </c>
      <c r="L44">
        <f>'G-4'!Q21+'G-4'!Q20</f>
        <v>74</v>
      </c>
      <c r="M44">
        <f>'G-4'!R21+'G-4'!R20</f>
        <v>17</v>
      </c>
      <c r="N44">
        <f>'G-4'!S21+'G-4'!S20</f>
        <v>2</v>
      </c>
    </row>
    <row r="45" spans="1:14" x14ac:dyDescent="0.2">
      <c r="A45" s="241"/>
      <c r="B45" s="244"/>
      <c r="C45" s="133" t="s">
        <v>147</v>
      </c>
      <c r="D45" s="129" t="s">
        <v>127</v>
      </c>
      <c r="E45" s="168">
        <v>0</v>
      </c>
      <c r="F45" s="168">
        <v>0</v>
      </c>
      <c r="G45" s="168">
        <v>0</v>
      </c>
      <c r="H45" s="168">
        <v>0</v>
      </c>
      <c r="I45" s="135">
        <f t="shared" si="0"/>
        <v>0</v>
      </c>
      <c r="J45" s="131" t="str">
        <f>IF(I45=0,"0,00",I45/SUM(I43:I45)*100)</f>
        <v>0,00</v>
      </c>
    </row>
    <row r="46" spans="1:14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4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4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M4" sqref="M4:AB4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6" t="s">
        <v>93</v>
      </c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6" t="s">
        <v>94</v>
      </c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6" t="s">
        <v>95</v>
      </c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7" t="s">
        <v>96</v>
      </c>
      <c r="B8" s="247"/>
      <c r="C8" s="248" t="s">
        <v>97</v>
      </c>
      <c r="D8" s="248"/>
      <c r="E8" s="248"/>
      <c r="F8" s="248"/>
      <c r="G8" s="248"/>
      <c r="H8" s="248"/>
      <c r="I8" s="92"/>
      <c r="J8" s="92"/>
      <c r="K8" s="92"/>
      <c r="L8" s="247" t="s">
        <v>98</v>
      </c>
      <c r="M8" s="247"/>
      <c r="N8" s="247"/>
      <c r="O8" s="248" t="str">
        <f>'G-2'!D5</f>
        <v>CALLE 76 X CARRERA 42F</v>
      </c>
      <c r="P8" s="248"/>
      <c r="Q8" s="248"/>
      <c r="R8" s="248"/>
      <c r="S8" s="248"/>
      <c r="T8" s="92"/>
      <c r="U8" s="92"/>
      <c r="V8" s="247" t="s">
        <v>99</v>
      </c>
      <c r="W8" s="247"/>
      <c r="X8" s="247"/>
      <c r="Y8" s="248">
        <v>2351</v>
      </c>
      <c r="Z8" s="248"/>
      <c r="AA8" s="248"/>
      <c r="AB8" s="92"/>
      <c r="AC8" s="92"/>
      <c r="AD8" s="92"/>
      <c r="AE8" s="92"/>
      <c r="AF8" s="92"/>
      <c r="AG8" s="92"/>
      <c r="AH8" s="247" t="s">
        <v>100</v>
      </c>
      <c r="AI8" s="247"/>
      <c r="AJ8" s="251">
        <f>'G-2'!S6</f>
        <v>42468</v>
      </c>
      <c r="AK8" s="251"/>
      <c r="AL8" s="251"/>
      <c r="AM8" s="25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5" t="s">
        <v>134</v>
      </c>
      <c r="E10" s="245"/>
      <c r="F10" s="245"/>
      <c r="G10" s="24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5" t="s">
        <v>135</v>
      </c>
      <c r="T10" s="245"/>
      <c r="U10" s="245"/>
      <c r="V10" s="245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5" t="s">
        <v>49</v>
      </c>
      <c r="AI10" s="245"/>
      <c r="AJ10" s="245"/>
      <c r="AK10" s="245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52" t="s">
        <v>102</v>
      </c>
      <c r="U12" s="25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9" t="s">
        <v>102</v>
      </c>
      <c r="U16" s="249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79.5</v>
      </c>
      <c r="C17" s="149">
        <f>'G-2'!F11</f>
        <v>89.5</v>
      </c>
      <c r="D17" s="149">
        <f>'G-2'!F12</f>
        <v>84.5</v>
      </c>
      <c r="E17" s="149">
        <f>'G-2'!F13</f>
        <v>81</v>
      </c>
      <c r="F17" s="149">
        <f>'G-2'!F14</f>
        <v>77.5</v>
      </c>
      <c r="G17" s="149">
        <f>'G-2'!F15</f>
        <v>74.5</v>
      </c>
      <c r="H17" s="149">
        <f>'G-2'!F16</f>
        <v>75</v>
      </c>
      <c r="I17" s="149">
        <f>'G-2'!F17</f>
        <v>70.5</v>
      </c>
      <c r="J17" s="149">
        <f>'G-2'!F18</f>
        <v>60</v>
      </c>
      <c r="K17" s="149">
        <f>'G-2'!F19</f>
        <v>85</v>
      </c>
      <c r="L17" s="150"/>
      <c r="M17" s="149">
        <f>'G-2'!F20</f>
        <v>72</v>
      </c>
      <c r="N17" s="149">
        <f>'G-2'!F21</f>
        <v>75.5</v>
      </c>
      <c r="O17" s="149">
        <f>'G-2'!F22</f>
        <v>78.5</v>
      </c>
      <c r="P17" s="149">
        <f>'G-2'!M10</f>
        <v>81.5</v>
      </c>
      <c r="Q17" s="149">
        <f>'G-2'!M11</f>
        <v>66.5</v>
      </c>
      <c r="R17" s="149">
        <f>'G-2'!M12</f>
        <v>70</v>
      </c>
      <c r="S17" s="149">
        <f>'G-2'!M13</f>
        <v>76</v>
      </c>
      <c r="T17" s="149">
        <f>'G-2'!M14</f>
        <v>53</v>
      </c>
      <c r="U17" s="149">
        <f>'G-2'!M15</f>
        <v>51</v>
      </c>
      <c r="V17" s="149">
        <f>'G-2'!M16</f>
        <v>50.5</v>
      </c>
      <c r="W17" s="149">
        <f>'G-2'!M17</f>
        <v>46.5</v>
      </c>
      <c r="X17" s="149">
        <f>'G-2'!M18</f>
        <v>53.5</v>
      </c>
      <c r="Y17" s="149">
        <f>'G-2'!M19</f>
        <v>68</v>
      </c>
      <c r="Z17" s="149">
        <f>'G-2'!M20</f>
        <v>84.5</v>
      </c>
      <c r="AA17" s="149">
        <f>'G-2'!M21</f>
        <v>62.5</v>
      </c>
      <c r="AB17" s="149">
        <f>'G-2'!M22</f>
        <v>80</v>
      </c>
      <c r="AC17" s="150"/>
      <c r="AD17" s="149">
        <f>'G-2'!T10</f>
        <v>56.5</v>
      </c>
      <c r="AE17" s="149">
        <f>'G-2'!T11</f>
        <v>57.5</v>
      </c>
      <c r="AF17" s="149">
        <f>'G-2'!T12</f>
        <v>59.5</v>
      </c>
      <c r="AG17" s="149">
        <f>'G-2'!T13</f>
        <v>65</v>
      </c>
      <c r="AH17" s="149">
        <f>'G-2'!T14</f>
        <v>56.5</v>
      </c>
      <c r="AI17" s="149">
        <f>'G-2'!T15</f>
        <v>72</v>
      </c>
      <c r="AJ17" s="149">
        <f>'G-2'!T16</f>
        <v>65.5</v>
      </c>
      <c r="AK17" s="149">
        <f>'G-2'!T17</f>
        <v>36</v>
      </c>
      <c r="AL17" s="149">
        <f>'G-2'!T18</f>
        <v>56.5</v>
      </c>
      <c r="AM17" s="149">
        <f>'G-2'!T19</f>
        <v>56</v>
      </c>
      <c r="AN17" s="149">
        <f>'G-2'!T20</f>
        <v>64.5</v>
      </c>
      <c r="AO17" s="149">
        <f>'G-2'!T21</f>
        <v>55.5</v>
      </c>
      <c r="AP17" s="101"/>
      <c r="AQ17" s="101"/>
      <c r="AR17" s="101"/>
      <c r="AS17" s="101"/>
      <c r="AT17" s="101"/>
      <c r="AU17" s="101">
        <f t="shared" ref="AU17:BA17" si="6">E18</f>
        <v>334.5</v>
      </c>
      <c r="AV17" s="101">
        <f t="shared" si="6"/>
        <v>332.5</v>
      </c>
      <c r="AW17" s="101">
        <f t="shared" si="6"/>
        <v>317.5</v>
      </c>
      <c r="AX17" s="101">
        <f t="shared" si="6"/>
        <v>308</v>
      </c>
      <c r="AY17" s="101">
        <f t="shared" si="6"/>
        <v>297.5</v>
      </c>
      <c r="AZ17" s="101">
        <f t="shared" si="6"/>
        <v>280</v>
      </c>
      <c r="BA17" s="101">
        <f t="shared" si="6"/>
        <v>290.5</v>
      </c>
      <c r="BB17" s="101"/>
      <c r="BC17" s="101"/>
      <c r="BD17" s="101"/>
      <c r="BE17" s="101">
        <f t="shared" ref="BE17:BQ17" si="7">P18</f>
        <v>307.5</v>
      </c>
      <c r="BF17" s="101">
        <f t="shared" si="7"/>
        <v>302</v>
      </c>
      <c r="BG17" s="101">
        <f t="shared" si="7"/>
        <v>296.5</v>
      </c>
      <c r="BH17" s="101">
        <f t="shared" si="7"/>
        <v>294</v>
      </c>
      <c r="BI17" s="101">
        <f t="shared" si="7"/>
        <v>265.5</v>
      </c>
      <c r="BJ17" s="101">
        <f t="shared" si="7"/>
        <v>250</v>
      </c>
      <c r="BK17" s="101">
        <f t="shared" si="7"/>
        <v>230.5</v>
      </c>
      <c r="BL17" s="101">
        <f t="shared" si="7"/>
        <v>201</v>
      </c>
      <c r="BM17" s="101">
        <f t="shared" si="7"/>
        <v>201.5</v>
      </c>
      <c r="BN17" s="101">
        <f t="shared" si="7"/>
        <v>218.5</v>
      </c>
      <c r="BO17" s="101">
        <f t="shared" si="7"/>
        <v>252.5</v>
      </c>
      <c r="BP17" s="101">
        <f t="shared" si="7"/>
        <v>268.5</v>
      </c>
      <c r="BQ17" s="101">
        <f t="shared" si="7"/>
        <v>295</v>
      </c>
      <c r="BR17" s="101"/>
      <c r="BS17" s="101"/>
      <c r="BT17" s="101"/>
      <c r="BU17" s="101">
        <f t="shared" ref="BU17:CC17" si="8">AG18</f>
        <v>238.5</v>
      </c>
      <c r="BV17" s="101">
        <f t="shared" si="8"/>
        <v>238.5</v>
      </c>
      <c r="BW17" s="101">
        <f t="shared" si="8"/>
        <v>253</v>
      </c>
      <c r="BX17" s="101">
        <f t="shared" si="8"/>
        <v>259</v>
      </c>
      <c r="BY17" s="101">
        <f t="shared" si="8"/>
        <v>230</v>
      </c>
      <c r="BZ17" s="101">
        <f t="shared" si="8"/>
        <v>230</v>
      </c>
      <c r="CA17" s="101">
        <f t="shared" si="8"/>
        <v>214</v>
      </c>
      <c r="CB17" s="101">
        <f t="shared" si="8"/>
        <v>213</v>
      </c>
      <c r="CC17" s="101">
        <f t="shared" si="8"/>
        <v>232.5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334.5</v>
      </c>
      <c r="F18" s="149">
        <f t="shared" ref="F18:K18" si="9">C17+D17+E17+F17</f>
        <v>332.5</v>
      </c>
      <c r="G18" s="149">
        <f t="shared" si="9"/>
        <v>317.5</v>
      </c>
      <c r="H18" s="149">
        <f t="shared" si="9"/>
        <v>308</v>
      </c>
      <c r="I18" s="149">
        <f t="shared" si="9"/>
        <v>297.5</v>
      </c>
      <c r="J18" s="149">
        <f t="shared" si="9"/>
        <v>280</v>
      </c>
      <c r="K18" s="149">
        <f t="shared" si="9"/>
        <v>290.5</v>
      </c>
      <c r="L18" s="150"/>
      <c r="M18" s="149"/>
      <c r="N18" s="149"/>
      <c r="O18" s="149"/>
      <c r="P18" s="149">
        <f>M17+N17+O17+P17</f>
        <v>307.5</v>
      </c>
      <c r="Q18" s="149">
        <f t="shared" ref="Q18:AB18" si="10">N17+O17+P17+Q17</f>
        <v>302</v>
      </c>
      <c r="R18" s="149">
        <f t="shared" si="10"/>
        <v>296.5</v>
      </c>
      <c r="S18" s="149">
        <f t="shared" si="10"/>
        <v>294</v>
      </c>
      <c r="T18" s="149">
        <f t="shared" si="10"/>
        <v>265.5</v>
      </c>
      <c r="U18" s="149">
        <f t="shared" si="10"/>
        <v>250</v>
      </c>
      <c r="V18" s="149">
        <f t="shared" si="10"/>
        <v>230.5</v>
      </c>
      <c r="W18" s="149">
        <f t="shared" si="10"/>
        <v>201</v>
      </c>
      <c r="X18" s="149">
        <f t="shared" si="10"/>
        <v>201.5</v>
      </c>
      <c r="Y18" s="149">
        <f t="shared" si="10"/>
        <v>218.5</v>
      </c>
      <c r="Z18" s="149">
        <f t="shared" si="10"/>
        <v>252.5</v>
      </c>
      <c r="AA18" s="149">
        <f t="shared" si="10"/>
        <v>268.5</v>
      </c>
      <c r="AB18" s="149">
        <f t="shared" si="10"/>
        <v>295</v>
      </c>
      <c r="AC18" s="150"/>
      <c r="AD18" s="149"/>
      <c r="AE18" s="149"/>
      <c r="AF18" s="149"/>
      <c r="AG18" s="149">
        <f>AD17+AE17+AF17+AG17</f>
        <v>238.5</v>
      </c>
      <c r="AH18" s="149">
        <f t="shared" ref="AH18:AO18" si="11">AE17+AF17+AG17+AH17</f>
        <v>238.5</v>
      </c>
      <c r="AI18" s="149">
        <f t="shared" si="11"/>
        <v>253</v>
      </c>
      <c r="AJ18" s="149">
        <f t="shared" si="11"/>
        <v>259</v>
      </c>
      <c r="AK18" s="149">
        <f t="shared" si="11"/>
        <v>230</v>
      </c>
      <c r="AL18" s="149">
        <f t="shared" si="11"/>
        <v>230</v>
      </c>
      <c r="AM18" s="149">
        <f t="shared" si="11"/>
        <v>214</v>
      </c>
      <c r="AN18" s="149">
        <f t="shared" si="11"/>
        <v>213</v>
      </c>
      <c r="AO18" s="149">
        <f t="shared" si="11"/>
        <v>232.5</v>
      </c>
      <c r="AP18" s="101"/>
      <c r="AQ18" s="101"/>
      <c r="AR18" s="101"/>
      <c r="AS18" s="101"/>
      <c r="AT18" s="101"/>
      <c r="AU18" s="101">
        <f t="shared" ref="AU18:BA18" si="12">E28</f>
        <v>399</v>
      </c>
      <c r="AV18" s="101">
        <f t="shared" si="12"/>
        <v>411.5</v>
      </c>
      <c r="AW18" s="101">
        <f t="shared" si="12"/>
        <v>381</v>
      </c>
      <c r="AX18" s="101">
        <f t="shared" si="12"/>
        <v>398</v>
      </c>
      <c r="AY18" s="101">
        <f t="shared" si="12"/>
        <v>396</v>
      </c>
      <c r="AZ18" s="101">
        <f t="shared" si="12"/>
        <v>386</v>
      </c>
      <c r="BA18" s="101">
        <f t="shared" si="12"/>
        <v>395</v>
      </c>
      <c r="BB18" s="101"/>
      <c r="BC18" s="101"/>
      <c r="BD18" s="101"/>
      <c r="BE18" s="101">
        <f t="shared" ref="BE18:BQ18" si="13">P28</f>
        <v>415.5</v>
      </c>
      <c r="BF18" s="101">
        <f t="shared" si="13"/>
        <v>433.5</v>
      </c>
      <c r="BG18" s="101">
        <f t="shared" si="13"/>
        <v>465.5</v>
      </c>
      <c r="BH18" s="101">
        <f t="shared" si="13"/>
        <v>497.5</v>
      </c>
      <c r="BI18" s="101">
        <f t="shared" si="13"/>
        <v>487.5</v>
      </c>
      <c r="BJ18" s="101">
        <f t="shared" si="13"/>
        <v>495.5</v>
      </c>
      <c r="BK18" s="101">
        <f t="shared" si="13"/>
        <v>473</v>
      </c>
      <c r="BL18" s="101">
        <f t="shared" si="13"/>
        <v>405</v>
      </c>
      <c r="BM18" s="101">
        <f t="shared" si="13"/>
        <v>385</v>
      </c>
      <c r="BN18" s="101">
        <f t="shared" si="13"/>
        <v>355</v>
      </c>
      <c r="BO18" s="101">
        <f t="shared" si="13"/>
        <v>343.5</v>
      </c>
      <c r="BP18" s="101">
        <f t="shared" si="13"/>
        <v>365.5</v>
      </c>
      <c r="BQ18" s="101">
        <f t="shared" si="13"/>
        <v>402</v>
      </c>
      <c r="BR18" s="101"/>
      <c r="BS18" s="101"/>
      <c r="BT18" s="101"/>
      <c r="BU18" s="101">
        <f t="shared" ref="BU18:CC18" si="14">AG28</f>
        <v>349.5</v>
      </c>
      <c r="BV18" s="101">
        <f t="shared" si="14"/>
        <v>381.5</v>
      </c>
      <c r="BW18" s="101">
        <f t="shared" si="14"/>
        <v>441.5</v>
      </c>
      <c r="BX18" s="101">
        <f t="shared" si="14"/>
        <v>441</v>
      </c>
      <c r="BY18" s="101">
        <f t="shared" si="14"/>
        <v>422.5</v>
      </c>
      <c r="BZ18" s="101">
        <f t="shared" si="14"/>
        <v>434</v>
      </c>
      <c r="CA18" s="101">
        <f t="shared" si="14"/>
        <v>413.5</v>
      </c>
      <c r="CB18" s="101">
        <f t="shared" si="14"/>
        <v>392.5</v>
      </c>
      <c r="CC18" s="101">
        <f t="shared" si="14"/>
        <v>350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0.57090909090909092</v>
      </c>
      <c r="E19" s="152"/>
      <c r="F19" s="152" t="s">
        <v>107</v>
      </c>
      <c r="G19" s="153">
        <f>DIRECCIONALIDAD!J20/100</f>
        <v>0</v>
      </c>
      <c r="H19" s="152"/>
      <c r="I19" s="152" t="s">
        <v>108</v>
      </c>
      <c r="J19" s="153">
        <f>DIRECCIONALIDAD!J21/100</f>
        <v>0.42909090909090908</v>
      </c>
      <c r="K19" s="154"/>
      <c r="L19" s="148"/>
      <c r="M19" s="151"/>
      <c r="N19" s="152"/>
      <c r="O19" s="152" t="s">
        <v>106</v>
      </c>
      <c r="P19" s="153">
        <f>DIRECCIONALIDAD!J22/100</f>
        <v>0.53333333333333333</v>
      </c>
      <c r="Q19" s="152"/>
      <c r="R19" s="152"/>
      <c r="S19" s="152"/>
      <c r="T19" s="152" t="s">
        <v>107</v>
      </c>
      <c r="U19" s="153">
        <f>DIRECCIONALIDAD!J23/100</f>
        <v>0</v>
      </c>
      <c r="V19" s="152"/>
      <c r="W19" s="152"/>
      <c r="X19" s="152"/>
      <c r="Y19" s="152" t="s">
        <v>108</v>
      </c>
      <c r="Z19" s="153">
        <f>DIRECCIONALIDAD!J24/100</f>
        <v>0.46666666666666662</v>
      </c>
      <c r="AA19" s="152"/>
      <c r="AB19" s="154"/>
      <c r="AC19" s="148"/>
      <c r="AD19" s="151"/>
      <c r="AE19" s="152" t="s">
        <v>106</v>
      </c>
      <c r="AF19" s="153">
        <f>DIRECCIONALIDAD!J25/100</f>
        <v>0.62761506276150625</v>
      </c>
      <c r="AG19" s="152"/>
      <c r="AH19" s="152"/>
      <c r="AI19" s="152"/>
      <c r="AJ19" s="152" t="s">
        <v>107</v>
      </c>
      <c r="AK19" s="153">
        <f>DIRECCIONALIDAD!J26/100</f>
        <v>0</v>
      </c>
      <c r="AL19" s="152"/>
      <c r="AM19" s="152"/>
      <c r="AN19" s="152" t="s">
        <v>108</v>
      </c>
      <c r="AO19" s="155">
        <f>DIRECCIONALIDAD!J27/100</f>
        <v>0.37238493723849364</v>
      </c>
      <c r="AP19" s="92"/>
      <c r="AQ19" s="92"/>
      <c r="AR19" s="92"/>
      <c r="AS19" s="92"/>
      <c r="AT19" s="92"/>
      <c r="AU19" s="92">
        <f t="shared" ref="AU19:BA19" si="15">E23</f>
        <v>785.5</v>
      </c>
      <c r="AV19" s="92">
        <f t="shared" si="15"/>
        <v>810.5</v>
      </c>
      <c r="AW19" s="92">
        <f t="shared" si="15"/>
        <v>819.5</v>
      </c>
      <c r="AX19" s="92">
        <f t="shared" si="15"/>
        <v>859.5</v>
      </c>
      <c r="AY19" s="92">
        <f t="shared" si="15"/>
        <v>877.5</v>
      </c>
      <c r="AZ19" s="92">
        <f t="shared" si="15"/>
        <v>890</v>
      </c>
      <c r="BA19" s="92">
        <f t="shared" si="15"/>
        <v>880</v>
      </c>
      <c r="BB19" s="92"/>
      <c r="BC19" s="92"/>
      <c r="BD19" s="92"/>
      <c r="BE19" s="92">
        <f t="shared" ref="BE19:BQ19" si="16">P23</f>
        <v>928</v>
      </c>
      <c r="BF19" s="92">
        <f t="shared" si="16"/>
        <v>928</v>
      </c>
      <c r="BG19" s="92">
        <f t="shared" si="16"/>
        <v>885</v>
      </c>
      <c r="BH19" s="92">
        <f t="shared" si="16"/>
        <v>883</v>
      </c>
      <c r="BI19" s="92">
        <f t="shared" si="16"/>
        <v>840</v>
      </c>
      <c r="BJ19" s="92">
        <f t="shared" si="16"/>
        <v>821.5</v>
      </c>
      <c r="BK19" s="92">
        <f t="shared" si="16"/>
        <v>822</v>
      </c>
      <c r="BL19" s="92">
        <f t="shared" si="16"/>
        <v>805</v>
      </c>
      <c r="BM19" s="92">
        <f t="shared" si="16"/>
        <v>812.5</v>
      </c>
      <c r="BN19" s="92">
        <f t="shared" si="16"/>
        <v>797</v>
      </c>
      <c r="BO19" s="92">
        <f t="shared" si="16"/>
        <v>819.5</v>
      </c>
      <c r="BP19" s="92">
        <f t="shared" si="16"/>
        <v>832.5</v>
      </c>
      <c r="BQ19" s="92">
        <f t="shared" si="16"/>
        <v>835.5</v>
      </c>
      <c r="BR19" s="92"/>
      <c r="BS19" s="92"/>
      <c r="BT19" s="92"/>
      <c r="BU19" s="92">
        <f t="shared" ref="BU19:CC19" si="17">AG23</f>
        <v>913</v>
      </c>
      <c r="BV19" s="92">
        <f t="shared" si="17"/>
        <v>916</v>
      </c>
      <c r="BW19" s="92">
        <f t="shared" si="17"/>
        <v>944.5</v>
      </c>
      <c r="BX19" s="92">
        <f t="shared" si="17"/>
        <v>959</v>
      </c>
      <c r="BY19" s="92">
        <f t="shared" si="17"/>
        <v>939.5</v>
      </c>
      <c r="BZ19" s="92">
        <f t="shared" si="17"/>
        <v>927</v>
      </c>
      <c r="CA19" s="92">
        <f t="shared" si="17"/>
        <v>904</v>
      </c>
      <c r="CB19" s="92">
        <f t="shared" si="17"/>
        <v>940.5</v>
      </c>
      <c r="CC19" s="92">
        <f t="shared" si="17"/>
        <v>964</v>
      </c>
    </row>
    <row r="20" spans="1:81" ht="16.5" customHeight="1" x14ac:dyDescent="0.2">
      <c r="A20" s="160" t="s">
        <v>154</v>
      </c>
      <c r="B20" s="161">
        <f>MAX(B18:K18)</f>
        <v>334.5</v>
      </c>
      <c r="C20" s="152" t="s">
        <v>106</v>
      </c>
      <c r="D20" s="162">
        <f>+B20*D19</f>
        <v>190.96909090909091</v>
      </c>
      <c r="E20" s="152"/>
      <c r="F20" s="152" t="s">
        <v>107</v>
      </c>
      <c r="G20" s="162">
        <f>+B20*G19</f>
        <v>0</v>
      </c>
      <c r="H20" s="152"/>
      <c r="I20" s="152" t="s">
        <v>108</v>
      </c>
      <c r="J20" s="162">
        <f>+B20*J19</f>
        <v>143.53090909090909</v>
      </c>
      <c r="K20" s="154"/>
      <c r="L20" s="148"/>
      <c r="M20" s="161">
        <f>MAX(M18:AB18)</f>
        <v>307.5</v>
      </c>
      <c r="N20" s="152"/>
      <c r="O20" s="152" t="s">
        <v>106</v>
      </c>
      <c r="P20" s="163">
        <f>+M20*P19</f>
        <v>164</v>
      </c>
      <c r="Q20" s="152"/>
      <c r="R20" s="152"/>
      <c r="S20" s="152"/>
      <c r="T20" s="152" t="s">
        <v>107</v>
      </c>
      <c r="U20" s="163">
        <f>+M20*U19</f>
        <v>0</v>
      </c>
      <c r="V20" s="152"/>
      <c r="W20" s="152"/>
      <c r="X20" s="152"/>
      <c r="Y20" s="152" t="s">
        <v>108</v>
      </c>
      <c r="Z20" s="163">
        <f>+M20*Z19</f>
        <v>143.49999999999997</v>
      </c>
      <c r="AA20" s="152"/>
      <c r="AB20" s="154"/>
      <c r="AC20" s="148"/>
      <c r="AD20" s="161">
        <f>MAX(AD18:AO18)</f>
        <v>259</v>
      </c>
      <c r="AE20" s="152" t="s">
        <v>106</v>
      </c>
      <c r="AF20" s="162">
        <f>+AD20*AF19</f>
        <v>162.55230125523011</v>
      </c>
      <c r="AG20" s="152"/>
      <c r="AH20" s="152"/>
      <c r="AI20" s="152"/>
      <c r="AJ20" s="152" t="s">
        <v>107</v>
      </c>
      <c r="AK20" s="162">
        <f>+AD20*AK19</f>
        <v>0</v>
      </c>
      <c r="AL20" s="152"/>
      <c r="AM20" s="152"/>
      <c r="AN20" s="152" t="s">
        <v>108</v>
      </c>
      <c r="AO20" s="164">
        <f>+AD20*AO19</f>
        <v>96.447698744769852</v>
      </c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92"/>
      <c r="BK20" s="92"/>
      <c r="BL20" s="92"/>
      <c r="BM20" s="92"/>
      <c r="BN20" s="92"/>
      <c r="BO20" s="92"/>
      <c r="BP20" s="92"/>
      <c r="BQ20" s="92"/>
      <c r="BR20" s="92"/>
      <c r="BS20" s="92"/>
      <c r="BT20" s="92"/>
      <c r="BU20" s="92"/>
      <c r="BV20" s="92"/>
      <c r="BW20" s="92"/>
      <c r="BX20" s="92"/>
      <c r="BY20" s="92"/>
      <c r="BZ20" s="92"/>
      <c r="CA20" s="92"/>
      <c r="CB20" s="92"/>
      <c r="CC20" s="92"/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9" t="s">
        <v>102</v>
      </c>
      <c r="U21" s="249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1519</v>
      </c>
      <c r="AV21" s="92">
        <f t="shared" si="18"/>
        <v>1554.5</v>
      </c>
      <c r="AW21" s="92">
        <f t="shared" si="18"/>
        <v>1518</v>
      </c>
      <c r="AX21" s="92">
        <f t="shared" si="18"/>
        <v>1565.5</v>
      </c>
      <c r="AY21" s="92">
        <f t="shared" si="18"/>
        <v>1571</v>
      </c>
      <c r="AZ21" s="92">
        <f t="shared" si="18"/>
        <v>1556</v>
      </c>
      <c r="BA21" s="92">
        <f t="shared" si="18"/>
        <v>1565.5</v>
      </c>
      <c r="BB21" s="92"/>
      <c r="BC21" s="92"/>
      <c r="BD21" s="92"/>
      <c r="BE21" s="92">
        <f t="shared" ref="BE21:BQ21" si="19">P33</f>
        <v>1651</v>
      </c>
      <c r="BF21" s="92">
        <f t="shared" si="19"/>
        <v>1663.5</v>
      </c>
      <c r="BG21" s="92">
        <f t="shared" si="19"/>
        <v>1647</v>
      </c>
      <c r="BH21" s="92">
        <f t="shared" si="19"/>
        <v>1674.5</v>
      </c>
      <c r="BI21" s="92">
        <f t="shared" si="19"/>
        <v>1593</v>
      </c>
      <c r="BJ21" s="92">
        <f t="shared" si="19"/>
        <v>1567</v>
      </c>
      <c r="BK21" s="92">
        <f t="shared" si="19"/>
        <v>1525.5</v>
      </c>
      <c r="BL21" s="92">
        <f t="shared" si="19"/>
        <v>1411</v>
      </c>
      <c r="BM21" s="92">
        <f t="shared" si="19"/>
        <v>1399</v>
      </c>
      <c r="BN21" s="92">
        <f t="shared" si="19"/>
        <v>1370.5</v>
      </c>
      <c r="BO21" s="92">
        <f t="shared" si="19"/>
        <v>1415.5</v>
      </c>
      <c r="BP21" s="92">
        <f t="shared" si="19"/>
        <v>1466.5</v>
      </c>
      <c r="BQ21" s="92">
        <f t="shared" si="19"/>
        <v>1532.5</v>
      </c>
      <c r="BR21" s="92"/>
      <c r="BS21" s="92"/>
      <c r="BT21" s="92"/>
      <c r="BU21" s="92">
        <f t="shared" ref="BU21:CC21" si="20">AG33</f>
        <v>1501</v>
      </c>
      <c r="BV21" s="92">
        <f t="shared" si="20"/>
        <v>1536</v>
      </c>
      <c r="BW21" s="92">
        <f t="shared" si="20"/>
        <v>1639</v>
      </c>
      <c r="BX21" s="92">
        <f t="shared" si="20"/>
        <v>1659</v>
      </c>
      <c r="BY21" s="92">
        <f t="shared" si="20"/>
        <v>1592</v>
      </c>
      <c r="BZ21" s="92">
        <f t="shared" si="20"/>
        <v>1591</v>
      </c>
      <c r="CA21" s="92">
        <f t="shared" si="20"/>
        <v>1531.5</v>
      </c>
      <c r="CB21" s="92">
        <f t="shared" si="20"/>
        <v>1546</v>
      </c>
      <c r="CC21" s="92">
        <f t="shared" si="20"/>
        <v>1546.5</v>
      </c>
    </row>
    <row r="22" spans="1:81" ht="16.5" customHeight="1" x14ac:dyDescent="0.2">
      <c r="A22" s="100" t="s">
        <v>103</v>
      </c>
      <c r="B22" s="149">
        <f>'G-3'!F10</f>
        <v>186</v>
      </c>
      <c r="C22" s="149">
        <f>'G-3'!F11</f>
        <v>208.5</v>
      </c>
      <c r="D22" s="149">
        <f>'G-3'!F12</f>
        <v>180.5</v>
      </c>
      <c r="E22" s="149">
        <f>'G-3'!F13</f>
        <v>210.5</v>
      </c>
      <c r="F22" s="149">
        <f>'G-3'!F14</f>
        <v>211</v>
      </c>
      <c r="G22" s="149">
        <f>'G-3'!F15</f>
        <v>217.5</v>
      </c>
      <c r="H22" s="149">
        <f>'G-3'!F16</f>
        <v>220.5</v>
      </c>
      <c r="I22" s="149">
        <f>'G-3'!F17</f>
        <v>228.5</v>
      </c>
      <c r="J22" s="149">
        <f>'G-3'!F18</f>
        <v>223.5</v>
      </c>
      <c r="K22" s="149">
        <f>'G-3'!F19</f>
        <v>207.5</v>
      </c>
      <c r="L22" s="150"/>
      <c r="M22" s="149">
        <f>'G-3'!F20</f>
        <v>228</v>
      </c>
      <c r="N22" s="149">
        <f>'G-3'!F21</f>
        <v>249</v>
      </c>
      <c r="O22" s="149">
        <f>'G-3'!F22</f>
        <v>216</v>
      </c>
      <c r="P22" s="149">
        <f>'G-3'!M10</f>
        <v>235</v>
      </c>
      <c r="Q22" s="149">
        <f>'G-3'!M11</f>
        <v>228</v>
      </c>
      <c r="R22" s="149">
        <f>'G-3'!M12</f>
        <v>206</v>
      </c>
      <c r="S22" s="149">
        <f>'G-3'!M13</f>
        <v>214</v>
      </c>
      <c r="T22" s="149">
        <f>'G-3'!M14</f>
        <v>192</v>
      </c>
      <c r="U22" s="149">
        <f>'G-3'!M15</f>
        <v>209.5</v>
      </c>
      <c r="V22" s="149">
        <f>'G-3'!M16</f>
        <v>206.5</v>
      </c>
      <c r="W22" s="149">
        <f>'G-3'!M17</f>
        <v>197</v>
      </c>
      <c r="X22" s="149">
        <f>'G-3'!M18</f>
        <v>199.5</v>
      </c>
      <c r="Y22" s="149">
        <f>'G-3'!M19</f>
        <v>194</v>
      </c>
      <c r="Z22" s="149">
        <f>'G-3'!M20</f>
        <v>229</v>
      </c>
      <c r="AA22" s="149">
        <f>'G-3'!M21</f>
        <v>210</v>
      </c>
      <c r="AB22" s="149">
        <f>'G-3'!M22</f>
        <v>202.5</v>
      </c>
      <c r="AC22" s="150"/>
      <c r="AD22" s="149">
        <f>'G-3'!T10</f>
        <v>226.5</v>
      </c>
      <c r="AE22" s="149">
        <f>'G-3'!T11</f>
        <v>223</v>
      </c>
      <c r="AF22" s="149">
        <f>'G-3'!T12</f>
        <v>220.5</v>
      </c>
      <c r="AG22" s="149">
        <f>'G-3'!T13</f>
        <v>243</v>
      </c>
      <c r="AH22" s="149">
        <f>'G-3'!T14</f>
        <v>229.5</v>
      </c>
      <c r="AI22" s="149">
        <f>'G-3'!T15</f>
        <v>251.5</v>
      </c>
      <c r="AJ22" s="149">
        <f>'G-3'!T16</f>
        <v>235</v>
      </c>
      <c r="AK22" s="149">
        <f>'G-3'!T17</f>
        <v>223.5</v>
      </c>
      <c r="AL22" s="149">
        <f>'G-3'!T18</f>
        <v>217</v>
      </c>
      <c r="AM22" s="149">
        <f>'G-3'!T19</f>
        <v>228.5</v>
      </c>
      <c r="AN22" s="149">
        <f>'G-3'!T20</f>
        <v>271.5</v>
      </c>
      <c r="AO22" s="149">
        <f>'G-3'!T21</f>
        <v>247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104</v>
      </c>
      <c r="B23" s="149"/>
      <c r="C23" s="149"/>
      <c r="D23" s="149"/>
      <c r="E23" s="149">
        <f>B22+C22+D22+E22</f>
        <v>785.5</v>
      </c>
      <c r="F23" s="149">
        <f t="shared" ref="F23:K23" si="21">C22+D22+E22+F22</f>
        <v>810.5</v>
      </c>
      <c r="G23" s="149">
        <f t="shared" si="21"/>
        <v>819.5</v>
      </c>
      <c r="H23" s="149">
        <f t="shared" si="21"/>
        <v>859.5</v>
      </c>
      <c r="I23" s="149">
        <f t="shared" si="21"/>
        <v>877.5</v>
      </c>
      <c r="J23" s="149">
        <f t="shared" si="21"/>
        <v>890</v>
      </c>
      <c r="K23" s="149">
        <f t="shared" si="21"/>
        <v>880</v>
      </c>
      <c r="L23" s="150"/>
      <c r="M23" s="149"/>
      <c r="N23" s="149"/>
      <c r="O23" s="149"/>
      <c r="P23" s="149">
        <f>M22+N22+O22+P22</f>
        <v>928</v>
      </c>
      <c r="Q23" s="149">
        <f t="shared" ref="Q23:AB23" si="22">N22+O22+P22+Q22</f>
        <v>928</v>
      </c>
      <c r="R23" s="149">
        <f t="shared" si="22"/>
        <v>885</v>
      </c>
      <c r="S23" s="149">
        <f t="shared" si="22"/>
        <v>883</v>
      </c>
      <c r="T23" s="149">
        <f t="shared" si="22"/>
        <v>840</v>
      </c>
      <c r="U23" s="149">
        <f t="shared" si="22"/>
        <v>821.5</v>
      </c>
      <c r="V23" s="149">
        <f t="shared" si="22"/>
        <v>822</v>
      </c>
      <c r="W23" s="149">
        <f t="shared" si="22"/>
        <v>805</v>
      </c>
      <c r="X23" s="149">
        <f t="shared" si="22"/>
        <v>812.5</v>
      </c>
      <c r="Y23" s="149">
        <f t="shared" si="22"/>
        <v>797</v>
      </c>
      <c r="Z23" s="149">
        <f t="shared" si="22"/>
        <v>819.5</v>
      </c>
      <c r="AA23" s="149">
        <f t="shared" si="22"/>
        <v>832.5</v>
      </c>
      <c r="AB23" s="149">
        <f t="shared" si="22"/>
        <v>835.5</v>
      </c>
      <c r="AC23" s="150"/>
      <c r="AD23" s="149"/>
      <c r="AE23" s="149"/>
      <c r="AF23" s="149"/>
      <c r="AG23" s="149">
        <f>AD22+AE22+AF22+AG22</f>
        <v>913</v>
      </c>
      <c r="AH23" s="149">
        <f t="shared" ref="AH23:AO23" si="23">AE22+AF22+AG22+AH22</f>
        <v>916</v>
      </c>
      <c r="AI23" s="149">
        <f t="shared" si="23"/>
        <v>944.5</v>
      </c>
      <c r="AJ23" s="149">
        <f t="shared" si="23"/>
        <v>959</v>
      </c>
      <c r="AK23" s="149">
        <f t="shared" si="23"/>
        <v>939.5</v>
      </c>
      <c r="AL23" s="149">
        <f t="shared" si="23"/>
        <v>927</v>
      </c>
      <c r="AM23" s="149">
        <f t="shared" si="23"/>
        <v>904</v>
      </c>
      <c r="AN23" s="149">
        <f t="shared" si="23"/>
        <v>940.5</v>
      </c>
      <c r="AO23" s="149">
        <f t="shared" si="23"/>
        <v>964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105</v>
      </c>
      <c r="B24" s="151"/>
      <c r="C24" s="152" t="s">
        <v>106</v>
      </c>
      <c r="D24" s="153">
        <f>DIRECCIONALIDAD!J28/100</f>
        <v>0</v>
      </c>
      <c r="E24" s="152"/>
      <c r="F24" s="152" t="s">
        <v>107</v>
      </c>
      <c r="G24" s="153">
        <f>DIRECCIONALIDAD!J29/100</f>
        <v>0.62248144220572643</v>
      </c>
      <c r="H24" s="152"/>
      <c r="I24" s="152" t="s">
        <v>108</v>
      </c>
      <c r="J24" s="153">
        <f>DIRECCIONALIDAD!J30/100</f>
        <v>0.37751855779427357</v>
      </c>
      <c r="K24" s="154"/>
      <c r="L24" s="148"/>
      <c r="M24" s="151"/>
      <c r="N24" s="152"/>
      <c r="O24" s="152" t="s">
        <v>106</v>
      </c>
      <c r="P24" s="153">
        <f>DIRECCIONALIDAD!J31/100</f>
        <v>0</v>
      </c>
      <c r="Q24" s="152"/>
      <c r="R24" s="152"/>
      <c r="S24" s="152"/>
      <c r="T24" s="152" t="s">
        <v>107</v>
      </c>
      <c r="U24" s="153">
        <f>DIRECCIONALIDAD!J32/100</f>
        <v>0.58060606060606057</v>
      </c>
      <c r="V24" s="152"/>
      <c r="W24" s="152"/>
      <c r="X24" s="152"/>
      <c r="Y24" s="152" t="s">
        <v>108</v>
      </c>
      <c r="Z24" s="153">
        <f>DIRECCIONALIDAD!J33/100</f>
        <v>0.41939393939393937</v>
      </c>
      <c r="AA24" s="152"/>
      <c r="AB24" s="152"/>
      <c r="AC24" s="148"/>
      <c r="AD24" s="151"/>
      <c r="AE24" s="152" t="s">
        <v>106</v>
      </c>
      <c r="AF24" s="153">
        <f>DIRECCIONALIDAD!J34/100</f>
        <v>0</v>
      </c>
      <c r="AG24" s="152"/>
      <c r="AH24" s="152"/>
      <c r="AI24" s="152"/>
      <c r="AJ24" s="152" t="s">
        <v>107</v>
      </c>
      <c r="AK24" s="153">
        <f>DIRECCIONALIDAD!J35/100</f>
        <v>0.61041465766634517</v>
      </c>
      <c r="AL24" s="152"/>
      <c r="AM24" s="152"/>
      <c r="AN24" s="152" t="s">
        <v>108</v>
      </c>
      <c r="AO24" s="153">
        <f>DIRECCIONALIDAD!J36/100</f>
        <v>0.38958534233365477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0" t="s">
        <v>154</v>
      </c>
      <c r="B25" s="161">
        <f>MAX(B23:K23)</f>
        <v>890</v>
      </c>
      <c r="C25" s="152" t="s">
        <v>106</v>
      </c>
      <c r="D25" s="162">
        <f>+B25*D24</f>
        <v>0</v>
      </c>
      <c r="E25" s="152"/>
      <c r="F25" s="152" t="s">
        <v>107</v>
      </c>
      <c r="G25" s="162">
        <f>+B25*G24</f>
        <v>554.00848356309655</v>
      </c>
      <c r="H25" s="152"/>
      <c r="I25" s="152" t="s">
        <v>108</v>
      </c>
      <c r="J25" s="162">
        <f>+B25*J24</f>
        <v>335.99151643690345</v>
      </c>
      <c r="K25" s="154"/>
      <c r="L25" s="148"/>
      <c r="M25" s="161">
        <f>MAX(M23:AB23)</f>
        <v>928</v>
      </c>
      <c r="N25" s="152"/>
      <c r="O25" s="152" t="s">
        <v>106</v>
      </c>
      <c r="P25" s="163">
        <f>+M25*P24</f>
        <v>0</v>
      </c>
      <c r="Q25" s="152"/>
      <c r="R25" s="152"/>
      <c r="S25" s="152"/>
      <c r="T25" s="152" t="s">
        <v>107</v>
      </c>
      <c r="U25" s="163">
        <f>+M25*U24</f>
        <v>538.80242424242419</v>
      </c>
      <c r="V25" s="152"/>
      <c r="W25" s="152"/>
      <c r="X25" s="152"/>
      <c r="Y25" s="152" t="s">
        <v>108</v>
      </c>
      <c r="Z25" s="163">
        <f>+M25*Z24</f>
        <v>389.19757575757575</v>
      </c>
      <c r="AA25" s="152"/>
      <c r="AB25" s="154"/>
      <c r="AC25" s="148"/>
      <c r="AD25" s="161">
        <f>MAX(AD23:AO23)</f>
        <v>964</v>
      </c>
      <c r="AE25" s="152" t="s">
        <v>106</v>
      </c>
      <c r="AF25" s="162">
        <f>+AD25*AF24</f>
        <v>0</v>
      </c>
      <c r="AG25" s="152"/>
      <c r="AH25" s="152"/>
      <c r="AI25" s="152"/>
      <c r="AJ25" s="152" t="s">
        <v>107</v>
      </c>
      <c r="AK25" s="162">
        <f>+AD25*AK24</f>
        <v>588.4397299903568</v>
      </c>
      <c r="AL25" s="152"/>
      <c r="AM25" s="152"/>
      <c r="AN25" s="152" t="s">
        <v>108</v>
      </c>
      <c r="AO25" s="164">
        <f>+AD25*AO24</f>
        <v>375.5602700096432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9" t="s">
        <v>102</v>
      </c>
      <c r="U26" s="249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103</v>
      </c>
      <c r="B27" s="149">
        <f>'G-4'!F10</f>
        <v>80</v>
      </c>
      <c r="C27" s="149">
        <f>'G-4'!F11</f>
        <v>118.5</v>
      </c>
      <c r="D27" s="149">
        <f>'G-4'!F12</f>
        <v>94</v>
      </c>
      <c r="E27" s="149">
        <f>'G-4'!F13</f>
        <v>106.5</v>
      </c>
      <c r="F27" s="149">
        <f>'G-4'!F14</f>
        <v>92.5</v>
      </c>
      <c r="G27" s="149">
        <f>'G-4'!F15</f>
        <v>88</v>
      </c>
      <c r="H27" s="149">
        <f>'G-4'!F16</f>
        <v>111</v>
      </c>
      <c r="I27" s="149">
        <f>'G-4'!F17</f>
        <v>104.5</v>
      </c>
      <c r="J27" s="149">
        <f>'G-4'!F18</f>
        <v>82.5</v>
      </c>
      <c r="K27" s="149">
        <f>'G-4'!F19</f>
        <v>97</v>
      </c>
      <c r="L27" s="150"/>
      <c r="M27" s="149">
        <f>'G-4'!F20</f>
        <v>86</v>
      </c>
      <c r="N27" s="149">
        <f>'G-4'!F21</f>
        <v>88</v>
      </c>
      <c r="O27" s="149">
        <f>'G-4'!F22</f>
        <v>116.5</v>
      </c>
      <c r="P27" s="149">
        <f>'G-4'!M10</f>
        <v>125</v>
      </c>
      <c r="Q27" s="149">
        <f>'G-4'!M11</f>
        <v>104</v>
      </c>
      <c r="R27" s="149">
        <f>'G-4'!M12</f>
        <v>120</v>
      </c>
      <c r="S27" s="149">
        <f>'G-4'!M13</f>
        <v>148.5</v>
      </c>
      <c r="T27" s="149">
        <f>'G-4'!M14</f>
        <v>115</v>
      </c>
      <c r="U27" s="149">
        <f>'G-4'!M15</f>
        <v>112</v>
      </c>
      <c r="V27" s="149">
        <f>'G-4'!M16</f>
        <v>97.5</v>
      </c>
      <c r="W27" s="149">
        <f>'G-4'!M17</f>
        <v>80.5</v>
      </c>
      <c r="X27" s="149">
        <f>'G-4'!M18</f>
        <v>95</v>
      </c>
      <c r="Y27" s="149">
        <f>'G-4'!M19</f>
        <v>82</v>
      </c>
      <c r="Z27" s="149">
        <f>'G-4'!M20</f>
        <v>86</v>
      </c>
      <c r="AA27" s="149">
        <f>'G-4'!M21</f>
        <v>102.5</v>
      </c>
      <c r="AB27" s="149">
        <f>'G-4'!M22</f>
        <v>131.5</v>
      </c>
      <c r="AC27" s="150"/>
      <c r="AD27" s="149">
        <f>'G-4'!T10</f>
        <v>70</v>
      </c>
      <c r="AE27" s="149">
        <f>'G-4'!T11</f>
        <v>62</v>
      </c>
      <c r="AF27" s="149">
        <f>'G-4'!T12</f>
        <v>98</v>
      </c>
      <c r="AG27" s="149">
        <f>'G-4'!T13</f>
        <v>119.5</v>
      </c>
      <c r="AH27" s="149">
        <f>'G-4'!T14</f>
        <v>102</v>
      </c>
      <c r="AI27" s="149">
        <f>'G-4'!T15</f>
        <v>122</v>
      </c>
      <c r="AJ27" s="149">
        <f>'G-4'!T16</f>
        <v>97.5</v>
      </c>
      <c r="AK27" s="149">
        <f>'G-4'!T17</f>
        <v>101</v>
      </c>
      <c r="AL27" s="149">
        <f>'G-4'!T18</f>
        <v>113.5</v>
      </c>
      <c r="AM27" s="149">
        <f>'G-4'!T19</f>
        <v>101.5</v>
      </c>
      <c r="AN27" s="149">
        <f>'G-4'!T20</f>
        <v>76.5</v>
      </c>
      <c r="AO27" s="149">
        <f>'G-4'!T21</f>
        <v>58.5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104</v>
      </c>
      <c r="B28" s="149"/>
      <c r="C28" s="149"/>
      <c r="D28" s="149"/>
      <c r="E28" s="149">
        <f>B27+C27+D27+E27</f>
        <v>399</v>
      </c>
      <c r="F28" s="149">
        <f t="shared" ref="F28:K28" si="24">C27+D27+E27+F27</f>
        <v>411.5</v>
      </c>
      <c r="G28" s="149">
        <f t="shared" si="24"/>
        <v>381</v>
      </c>
      <c r="H28" s="149">
        <f t="shared" si="24"/>
        <v>398</v>
      </c>
      <c r="I28" s="149">
        <f t="shared" si="24"/>
        <v>396</v>
      </c>
      <c r="J28" s="149">
        <f t="shared" si="24"/>
        <v>386</v>
      </c>
      <c r="K28" s="149">
        <f t="shared" si="24"/>
        <v>395</v>
      </c>
      <c r="L28" s="150"/>
      <c r="M28" s="149"/>
      <c r="N28" s="149"/>
      <c r="O28" s="149"/>
      <c r="P28" s="149">
        <f>M27+N27+O27+P27</f>
        <v>415.5</v>
      </c>
      <c r="Q28" s="149">
        <f t="shared" ref="Q28:AB28" si="25">N27+O27+P27+Q27</f>
        <v>433.5</v>
      </c>
      <c r="R28" s="149">
        <f t="shared" si="25"/>
        <v>465.5</v>
      </c>
      <c r="S28" s="149">
        <f t="shared" si="25"/>
        <v>497.5</v>
      </c>
      <c r="T28" s="149">
        <f t="shared" si="25"/>
        <v>487.5</v>
      </c>
      <c r="U28" s="149">
        <f t="shared" si="25"/>
        <v>495.5</v>
      </c>
      <c r="V28" s="149">
        <f t="shared" si="25"/>
        <v>473</v>
      </c>
      <c r="W28" s="149">
        <f t="shared" si="25"/>
        <v>405</v>
      </c>
      <c r="X28" s="149">
        <f t="shared" si="25"/>
        <v>385</v>
      </c>
      <c r="Y28" s="149">
        <f t="shared" si="25"/>
        <v>355</v>
      </c>
      <c r="Z28" s="149">
        <f t="shared" si="25"/>
        <v>343.5</v>
      </c>
      <c r="AA28" s="149">
        <f t="shared" si="25"/>
        <v>365.5</v>
      </c>
      <c r="AB28" s="149">
        <f t="shared" si="25"/>
        <v>402</v>
      </c>
      <c r="AC28" s="150"/>
      <c r="AD28" s="149"/>
      <c r="AE28" s="149"/>
      <c r="AF28" s="149"/>
      <c r="AG28" s="149">
        <f>AD27+AE27+AF27+AG27</f>
        <v>349.5</v>
      </c>
      <c r="AH28" s="149">
        <f t="shared" ref="AH28:AO28" si="26">AE27+AF27+AG27+AH27</f>
        <v>381.5</v>
      </c>
      <c r="AI28" s="149">
        <f t="shared" si="26"/>
        <v>441.5</v>
      </c>
      <c r="AJ28" s="149">
        <f t="shared" si="26"/>
        <v>441</v>
      </c>
      <c r="AK28" s="149">
        <f t="shared" si="26"/>
        <v>422.5</v>
      </c>
      <c r="AL28" s="149">
        <f t="shared" si="26"/>
        <v>434</v>
      </c>
      <c r="AM28" s="149">
        <f t="shared" si="26"/>
        <v>413.5</v>
      </c>
      <c r="AN28" s="149">
        <f t="shared" si="26"/>
        <v>392.5</v>
      </c>
      <c r="AO28" s="149">
        <f t="shared" si="26"/>
        <v>350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105</v>
      </c>
      <c r="B29" s="151"/>
      <c r="C29" s="152" t="s">
        <v>106</v>
      </c>
      <c r="D29" s="153">
        <f>DIRECCIONALIDAD!J37/100</f>
        <v>0</v>
      </c>
      <c r="E29" s="152"/>
      <c r="F29" s="152" t="s">
        <v>107</v>
      </c>
      <c r="G29" s="153">
        <f>DIRECCIONALIDAD!J38/100</f>
        <v>1</v>
      </c>
      <c r="H29" s="152"/>
      <c r="I29" s="152" t="s">
        <v>108</v>
      </c>
      <c r="J29" s="153">
        <f>DIRECCIONALIDAD!J39/100</f>
        <v>0</v>
      </c>
      <c r="K29" s="154"/>
      <c r="L29" s="148"/>
      <c r="M29" s="151"/>
      <c r="N29" s="152"/>
      <c r="O29" s="152" t="s">
        <v>106</v>
      </c>
      <c r="P29" s="153">
        <f>DIRECCIONALIDAD!J40/100</f>
        <v>0</v>
      </c>
      <c r="Q29" s="152"/>
      <c r="R29" s="152"/>
      <c r="S29" s="152"/>
      <c r="T29" s="152" t="s">
        <v>107</v>
      </c>
      <c r="U29" s="153">
        <f>DIRECCIONALIDAD!J41/100</f>
        <v>1</v>
      </c>
      <c r="V29" s="152"/>
      <c r="W29" s="152"/>
      <c r="X29" s="152"/>
      <c r="Y29" s="152" t="s">
        <v>108</v>
      </c>
      <c r="Z29" s="153">
        <f>DIRECCIONALIDAD!J42/100</f>
        <v>0</v>
      </c>
      <c r="AA29" s="152"/>
      <c r="AB29" s="154"/>
      <c r="AC29" s="148"/>
      <c r="AD29" s="151"/>
      <c r="AE29" s="152" t="s">
        <v>106</v>
      </c>
      <c r="AF29" s="153">
        <f>DIRECCIONALIDAD!J43/100</f>
        <v>0</v>
      </c>
      <c r="AG29" s="152"/>
      <c r="AH29" s="152"/>
      <c r="AI29" s="152"/>
      <c r="AJ29" s="152" t="s">
        <v>107</v>
      </c>
      <c r="AK29" s="153">
        <f>DIRECCIONALIDAD!J44/100</f>
        <v>1</v>
      </c>
      <c r="AL29" s="152"/>
      <c r="AM29" s="152"/>
      <c r="AN29" s="152" t="s">
        <v>108</v>
      </c>
      <c r="AO29" s="155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60" t="s">
        <v>154</v>
      </c>
      <c r="B30" s="161">
        <f>MAX(B28:K28)</f>
        <v>411.5</v>
      </c>
      <c r="C30" s="152" t="s">
        <v>106</v>
      </c>
      <c r="D30" s="162">
        <f>+B30*D29</f>
        <v>0</v>
      </c>
      <c r="E30" s="152"/>
      <c r="F30" s="152" t="s">
        <v>107</v>
      </c>
      <c r="G30" s="162">
        <f>+B30*G29</f>
        <v>411.5</v>
      </c>
      <c r="H30" s="152"/>
      <c r="I30" s="152" t="s">
        <v>108</v>
      </c>
      <c r="J30" s="162">
        <f>+B30*J29</f>
        <v>0</v>
      </c>
      <c r="K30" s="154"/>
      <c r="L30" s="148"/>
      <c r="M30" s="161">
        <f>MAX(M28:AB28)</f>
        <v>497.5</v>
      </c>
      <c r="N30" s="152"/>
      <c r="O30" s="152" t="s">
        <v>106</v>
      </c>
      <c r="P30" s="163">
        <f>+M30*P29</f>
        <v>0</v>
      </c>
      <c r="Q30" s="152"/>
      <c r="R30" s="152"/>
      <c r="S30" s="152"/>
      <c r="T30" s="152" t="s">
        <v>107</v>
      </c>
      <c r="U30" s="163">
        <f>+M30*U29</f>
        <v>497.5</v>
      </c>
      <c r="V30" s="152"/>
      <c r="W30" s="152"/>
      <c r="X30" s="152"/>
      <c r="Y30" s="152" t="s">
        <v>108</v>
      </c>
      <c r="Z30" s="163">
        <f>+M30*Z29</f>
        <v>0</v>
      </c>
      <c r="AA30" s="152"/>
      <c r="AB30" s="154"/>
      <c r="AC30" s="148"/>
      <c r="AD30" s="161">
        <f>MAX(AD28:AO28)</f>
        <v>441.5</v>
      </c>
      <c r="AE30" s="152" t="s">
        <v>106</v>
      </c>
      <c r="AF30" s="162">
        <f>+AD30*AF29</f>
        <v>0</v>
      </c>
      <c r="AG30" s="152"/>
      <c r="AH30" s="152"/>
      <c r="AI30" s="152"/>
      <c r="AJ30" s="152" t="s">
        <v>107</v>
      </c>
      <c r="AK30" s="162">
        <f>+AD30*AK29</f>
        <v>441.5</v>
      </c>
      <c r="AL30" s="152"/>
      <c r="AM30" s="152"/>
      <c r="AN30" s="152" t="s">
        <v>108</v>
      </c>
      <c r="AO30" s="164">
        <f>+AD30*AO29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9" t="s">
        <v>102</v>
      </c>
      <c r="U31" s="249"/>
      <c r="V31" s="147" t="s">
        <v>109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103</v>
      </c>
      <c r="B32" s="149">
        <f>B13+B17+B22+B27</f>
        <v>345.5</v>
      </c>
      <c r="C32" s="149">
        <f t="shared" ref="C32:K32" si="27">C13+C17+C22+C27</f>
        <v>416.5</v>
      </c>
      <c r="D32" s="149">
        <f t="shared" si="27"/>
        <v>359</v>
      </c>
      <c r="E32" s="149">
        <f t="shared" si="27"/>
        <v>398</v>
      </c>
      <c r="F32" s="149">
        <f t="shared" si="27"/>
        <v>381</v>
      </c>
      <c r="G32" s="149">
        <f t="shared" si="27"/>
        <v>380</v>
      </c>
      <c r="H32" s="149">
        <f t="shared" si="27"/>
        <v>406.5</v>
      </c>
      <c r="I32" s="149">
        <f t="shared" si="27"/>
        <v>403.5</v>
      </c>
      <c r="J32" s="149">
        <f t="shared" si="27"/>
        <v>366</v>
      </c>
      <c r="K32" s="149">
        <f t="shared" si="27"/>
        <v>389.5</v>
      </c>
      <c r="L32" s="150"/>
      <c r="M32" s="149">
        <f>M13+M17+M22+M27</f>
        <v>386</v>
      </c>
      <c r="N32" s="149">
        <f t="shared" ref="N32:AB32" si="28">N13+N17+N22+N27</f>
        <v>412.5</v>
      </c>
      <c r="O32" s="149">
        <f t="shared" si="28"/>
        <v>411</v>
      </c>
      <c r="P32" s="149">
        <f t="shared" si="28"/>
        <v>441.5</v>
      </c>
      <c r="Q32" s="149">
        <f t="shared" si="28"/>
        <v>398.5</v>
      </c>
      <c r="R32" s="149">
        <f t="shared" si="28"/>
        <v>396</v>
      </c>
      <c r="S32" s="149">
        <f t="shared" si="28"/>
        <v>438.5</v>
      </c>
      <c r="T32" s="149">
        <f t="shared" si="28"/>
        <v>360</v>
      </c>
      <c r="U32" s="149">
        <f t="shared" si="28"/>
        <v>372.5</v>
      </c>
      <c r="V32" s="149">
        <f t="shared" si="28"/>
        <v>354.5</v>
      </c>
      <c r="W32" s="149">
        <f t="shared" si="28"/>
        <v>324</v>
      </c>
      <c r="X32" s="149">
        <f t="shared" si="28"/>
        <v>348</v>
      </c>
      <c r="Y32" s="149">
        <f t="shared" si="28"/>
        <v>344</v>
      </c>
      <c r="Z32" s="149">
        <f t="shared" si="28"/>
        <v>399.5</v>
      </c>
      <c r="AA32" s="149">
        <f t="shared" si="28"/>
        <v>375</v>
      </c>
      <c r="AB32" s="149">
        <f t="shared" si="28"/>
        <v>414</v>
      </c>
      <c r="AC32" s="150"/>
      <c r="AD32" s="149">
        <f>AD13+AD17+AD22+AD27</f>
        <v>353</v>
      </c>
      <c r="AE32" s="149">
        <f t="shared" ref="AE32:AO32" si="29">AE13+AE17+AE22+AE27</f>
        <v>342.5</v>
      </c>
      <c r="AF32" s="149">
        <f t="shared" si="29"/>
        <v>378</v>
      </c>
      <c r="AG32" s="149">
        <f t="shared" si="29"/>
        <v>427.5</v>
      </c>
      <c r="AH32" s="149">
        <f t="shared" si="29"/>
        <v>388</v>
      </c>
      <c r="AI32" s="149">
        <f t="shared" si="29"/>
        <v>445.5</v>
      </c>
      <c r="AJ32" s="149">
        <f t="shared" si="29"/>
        <v>398</v>
      </c>
      <c r="AK32" s="149">
        <f t="shared" si="29"/>
        <v>360.5</v>
      </c>
      <c r="AL32" s="149">
        <f t="shared" si="29"/>
        <v>387</v>
      </c>
      <c r="AM32" s="149">
        <f t="shared" si="29"/>
        <v>386</v>
      </c>
      <c r="AN32" s="149">
        <f t="shared" si="29"/>
        <v>412.5</v>
      </c>
      <c r="AO32" s="149">
        <f t="shared" si="29"/>
        <v>361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104</v>
      </c>
      <c r="B33" s="149"/>
      <c r="C33" s="149"/>
      <c r="D33" s="149"/>
      <c r="E33" s="149">
        <f>B32+C32+D32+E32</f>
        <v>1519</v>
      </c>
      <c r="F33" s="149">
        <f t="shared" ref="F33:K33" si="30">C32+D32+E32+F32</f>
        <v>1554.5</v>
      </c>
      <c r="G33" s="149">
        <f t="shared" si="30"/>
        <v>1518</v>
      </c>
      <c r="H33" s="149">
        <f t="shared" si="30"/>
        <v>1565.5</v>
      </c>
      <c r="I33" s="149">
        <f t="shared" si="30"/>
        <v>1571</v>
      </c>
      <c r="J33" s="149">
        <f t="shared" si="30"/>
        <v>1556</v>
      </c>
      <c r="K33" s="149">
        <f t="shared" si="30"/>
        <v>1565.5</v>
      </c>
      <c r="L33" s="150"/>
      <c r="M33" s="149"/>
      <c r="N33" s="149"/>
      <c r="O33" s="149"/>
      <c r="P33" s="149">
        <f>M32+N32+O32+P32</f>
        <v>1651</v>
      </c>
      <c r="Q33" s="149">
        <f t="shared" ref="Q33:AB33" si="31">N32+O32+P32+Q32</f>
        <v>1663.5</v>
      </c>
      <c r="R33" s="149">
        <f t="shared" si="31"/>
        <v>1647</v>
      </c>
      <c r="S33" s="149">
        <f t="shared" si="31"/>
        <v>1674.5</v>
      </c>
      <c r="T33" s="149">
        <f t="shared" si="31"/>
        <v>1593</v>
      </c>
      <c r="U33" s="149">
        <f t="shared" si="31"/>
        <v>1567</v>
      </c>
      <c r="V33" s="149">
        <f t="shared" si="31"/>
        <v>1525.5</v>
      </c>
      <c r="W33" s="149">
        <f t="shared" si="31"/>
        <v>1411</v>
      </c>
      <c r="X33" s="149">
        <f t="shared" si="31"/>
        <v>1399</v>
      </c>
      <c r="Y33" s="149">
        <f t="shared" si="31"/>
        <v>1370.5</v>
      </c>
      <c r="Z33" s="149">
        <f t="shared" si="31"/>
        <v>1415.5</v>
      </c>
      <c r="AA33" s="149">
        <f t="shared" si="31"/>
        <v>1466.5</v>
      </c>
      <c r="AB33" s="149">
        <f t="shared" si="31"/>
        <v>1532.5</v>
      </c>
      <c r="AC33" s="150"/>
      <c r="AD33" s="149"/>
      <c r="AE33" s="149"/>
      <c r="AF33" s="149"/>
      <c r="AG33" s="149">
        <f>AD32+AE32+AF32+AG32</f>
        <v>1501</v>
      </c>
      <c r="AH33" s="149">
        <f t="shared" ref="AH33:AO33" si="32">AE32+AF32+AG32+AH32</f>
        <v>1536</v>
      </c>
      <c r="AI33" s="149">
        <f t="shared" si="32"/>
        <v>1639</v>
      </c>
      <c r="AJ33" s="149">
        <f t="shared" si="32"/>
        <v>1659</v>
      </c>
      <c r="AK33" s="149">
        <f t="shared" si="32"/>
        <v>1592</v>
      </c>
      <c r="AL33" s="149">
        <f t="shared" si="32"/>
        <v>1591</v>
      </c>
      <c r="AM33" s="149">
        <f t="shared" si="32"/>
        <v>1531.5</v>
      </c>
      <c r="AN33" s="149">
        <f t="shared" si="32"/>
        <v>1546</v>
      </c>
      <c r="AO33" s="149">
        <f t="shared" si="32"/>
        <v>1546.5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50"/>
      <c r="R35" s="250"/>
      <c r="S35" s="250"/>
      <c r="T35" s="250"/>
      <c r="U35" s="250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T31:U31"/>
    <mergeCell ref="Q35:U35"/>
    <mergeCell ref="O8:S8"/>
    <mergeCell ref="AH8:AI8"/>
    <mergeCell ref="AJ8:AM8"/>
    <mergeCell ref="T12:U12"/>
    <mergeCell ref="T16:U16"/>
    <mergeCell ref="T21:U21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2014-01-20T21:57:17Z</cp:lastPrinted>
  <dcterms:created xsi:type="dcterms:W3CDTF">1998-04-02T13:38:56Z</dcterms:created>
  <dcterms:modified xsi:type="dcterms:W3CDTF">2016-05-02T21:34:33Z</dcterms:modified>
</cp:coreProperties>
</file>