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130\CL 40\2017\"/>
    </mc:Choice>
  </mc:AlternateContent>
  <bookViews>
    <workbookView xWindow="240" yWindow="90" windowWidth="9135" windowHeight="4965" tabRatio="736" firstSheet="1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N10" i="4681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7" i="4689" l="1"/>
  <c r="D29" i="4688" s="1"/>
  <c r="J33" i="4689"/>
  <c r="Z24" i="4688" s="1"/>
  <c r="J30" i="4689"/>
  <c r="J24" i="4688" s="1"/>
  <c r="J36" i="4689"/>
  <c r="AO24" i="4688" s="1"/>
  <c r="J40" i="4689"/>
  <c r="P29" i="4688" s="1"/>
  <c r="J32" i="4689"/>
  <c r="U24" i="4688" s="1"/>
  <c r="J16" i="4689"/>
  <c r="AF15" i="4688" s="1"/>
  <c r="J14" i="4689"/>
  <c r="U15" i="4688" s="1"/>
  <c r="J13" i="4689"/>
  <c r="P15" i="4688" s="1"/>
  <c r="J10" i="4689"/>
  <c r="D15" i="4688" s="1"/>
  <c r="J43" i="4689"/>
  <c r="AF29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J45" i="4689"/>
  <c r="J41" i="4689"/>
  <c r="J42" i="4689"/>
  <c r="J38" i="4689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W33" i="4688"/>
  <c r="BL21" i="4688" s="1"/>
  <c r="AO33" i="4688"/>
  <c r="CC21" i="4688" s="1"/>
  <c r="AI33" i="4688"/>
  <c r="BW21" i="4688" s="1"/>
  <c r="AH33" i="4688"/>
  <c r="BV21" i="4688" s="1"/>
  <c r="I33" i="4688"/>
  <c r="AY21" i="4688" s="1"/>
  <c r="AM33" i="4688"/>
  <c r="CA21" i="4688" s="1"/>
  <c r="AK33" i="4688"/>
  <c r="BY21" i="4688" s="1"/>
  <c r="U23" i="4678"/>
  <c r="AL33" i="4688"/>
  <c r="BZ21" i="4688" s="1"/>
  <c r="AJ33" i="4688"/>
  <c r="BX21" i="4688" s="1"/>
  <c r="R33" i="4688"/>
  <c r="BG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5" i="4688"/>
  <c r="AF25" i="4688"/>
  <c r="AK25" i="4688"/>
  <c r="Z25" i="4688"/>
  <c r="U25" i="4688"/>
  <c r="P25" i="4688"/>
  <c r="J25" i="4688"/>
  <c r="G25" i="4688"/>
  <c r="D25" i="4688"/>
  <c r="AO16" i="4688"/>
  <c r="AF16" i="4688"/>
  <c r="AK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<sst xmlns="http://schemas.openxmlformats.org/spreadsheetml/2006/main" count="681" uniqueCount="153">
  <si>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</si>
  <si>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</si>
  <si>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</si>
  <si>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</si>
  <si>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</si>
  <si>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</si>
  <si>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</si>
  <si>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</si>
  <si>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</si>
  <si>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</si>
  <si>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</si>
  <si>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</si>
  <si>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</si>
  <si>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</si>
  <si>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</si>
  <si>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</si>
  <si>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</si>
  <si>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</si>
  <si>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</si>
  <si>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</si>
  <si>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</si>
  <si>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</si>
  <si>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</si>
  <si>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</si>
  <si>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</si>
  <si>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</si>
  <si>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</si>
  <si>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</si>
  <si>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</si>
  <si>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</si>
  <si>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</si>
  <si>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</si>
  <si>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</si>
  <si>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</si>
  <si>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</si>
  <si>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</si>
  <si>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</si>
  <si>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</si>
  <si>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</si>
  <si>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</si>
  <si>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</si>
  <si>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</si>
  <si>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</si>
  <si>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</si>
  <si>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</si>
  <si>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</si>
  <si>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</si>
  <si>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</si>
  <si>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</si>
  <si>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</si>
  <si>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</si>
  <si>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</si>
  <si>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</si>
  <si>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</si>
  <si>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</si>
  <si>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</si>
  <si>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</si>
  <si>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</si>
  <si>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</si>
  <si>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</si>
  <si>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</si>
  <si>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</si>
  <si>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</si>
  <si>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</si>
  <si>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</si>
  <si>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</si>
  <si>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</si>
  <si>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</si>
  <si>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</si>
  <si>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</si>
  <si>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</si>
  <si>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</si>
  <si>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</si>
  <si>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</si>
  <si>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</si>
  <si>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</si>
  <si>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</si>
  <si>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</si>
  <si>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</si>
  <si>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</si>
  <si>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</si>
  <si>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</si>
  <si>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</si>
  <si>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</si>
  <si>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</si>
  <si>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</si>
  <si>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</si>
  <si>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</si>
  <si>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</si>
  <si>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</si>
  <si>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</si>
  <si>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</si>
  <si>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</si>
  <si>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</si>
  <si>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</si>
  <si>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</si>
  <si>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</si>
  <si>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</si>
  <si>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</si>
  <si>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</si>
  <si>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</si>
  <si>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</si>
  <si>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</si>
  <si>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</si>
  <si>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</si>
  <si>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</si>
  <si>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</si>
  <si>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</si>
  <si>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</si>
  <si>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</si>
  <si>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</si>
  <si>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</si>
  <si>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</si>
  <si>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</si>
  <si>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</si>
  <si>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</si>
  <si>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</si>
  <si>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</si>
  <si>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</si>
  <si>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</si>
  <si>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</si>
  <si>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</si>
  <si>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</si>
  <si>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</si>
  <si>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</si>
  <si>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</si>
  <si>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</si>
  <si>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</si>
  <si>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</si>
  <si>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</si>
  <si>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</si>
  <si>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</si>
  <si>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</si>
  <si>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</si>
  <si>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</si>
  <si>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</si>
  <si>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</si>
  <si>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</si>
  <si>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</si>
  <si>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</si>
  <si>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</si>
  <si>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</si>
  <si>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</si>
  <si>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</si>
  <si>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</si>
  <si>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</si>
  <si>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</si>
  <si>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</si>
  <si>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CALLE40 X CARRERA38</t>
  </si>
  <si>
    <t>GEOVANNIS GONZALEZ</t>
  </si>
  <si>
    <t>JULIO VASQUEZ</t>
  </si>
  <si>
    <t xml:space="preserve">VOL MAX 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</si>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</sst>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3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65.5</c:v>
                </c:pt>
                <c:pt idx="1">
                  <c:v>84</c:v>
                </c:pt>
                <c:pt idx="2">
                  <c:v>122</c:v>
                </c:pt>
                <c:pt idx="3">
                  <c:v>109.5</c:v>
                </c:pt>
                <c:pt idx="4">
                  <c:v>116</c:v>
                </c:pt>
                <c:pt idx="5">
                  <c:v>134.5</c:v>
                </c:pt>
                <c:pt idx="6">
                  <c:v>140.5</c:v>
                </c:pt>
                <c:pt idx="7">
                  <c:v>122</c:v>
                </c:pt>
                <c:pt idx="8">
                  <c:v>133</c:v>
                </c:pt>
                <c:pt idx="9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051112"/>
        <c:axId val="109051504"/>
      </c:barChart>
      <c:catAx>
        <c:axId val="109051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905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05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9051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3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36E-2"/>
          <c:y val="0.22875963005278591"/>
          <c:w val="0.908471157348178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344</c:v>
                </c:pt>
                <c:pt idx="1">
                  <c:v>386.5</c:v>
                </c:pt>
                <c:pt idx="2">
                  <c:v>457.5</c:v>
                </c:pt>
                <c:pt idx="3">
                  <c:v>512</c:v>
                </c:pt>
                <c:pt idx="4">
                  <c:v>458.5</c:v>
                </c:pt>
                <c:pt idx="5">
                  <c:v>468</c:v>
                </c:pt>
                <c:pt idx="6">
                  <c:v>478</c:v>
                </c:pt>
                <c:pt idx="7">
                  <c:v>474</c:v>
                </c:pt>
                <c:pt idx="8">
                  <c:v>498.5</c:v>
                </c:pt>
                <c:pt idx="9">
                  <c:v>515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333544"/>
        <c:axId val="174839248"/>
      </c:barChart>
      <c:catAx>
        <c:axId val="10933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39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9333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1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519</c:v>
                </c:pt>
                <c:pt idx="1">
                  <c:v>572</c:v>
                </c:pt>
                <c:pt idx="2">
                  <c:v>590.5</c:v>
                </c:pt>
                <c:pt idx="3">
                  <c:v>578</c:v>
                </c:pt>
                <c:pt idx="4">
                  <c:v>601</c:v>
                </c:pt>
                <c:pt idx="5">
                  <c:v>541.5</c:v>
                </c:pt>
                <c:pt idx="6">
                  <c:v>544</c:v>
                </c:pt>
                <c:pt idx="7">
                  <c:v>490</c:v>
                </c:pt>
                <c:pt idx="8">
                  <c:v>524.5</c:v>
                </c:pt>
                <c:pt idx="9">
                  <c:v>503.5</c:v>
                </c:pt>
                <c:pt idx="10">
                  <c:v>487.5</c:v>
                </c:pt>
                <c:pt idx="11">
                  <c:v>473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82608"/>
        <c:axId val="175683000"/>
      </c:barChart>
      <c:catAx>
        <c:axId val="17568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83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83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4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8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493.5</c:v>
                </c:pt>
                <c:pt idx="1">
                  <c:v>498.5</c:v>
                </c:pt>
                <c:pt idx="2">
                  <c:v>499.5</c:v>
                </c:pt>
                <c:pt idx="3">
                  <c:v>524</c:v>
                </c:pt>
                <c:pt idx="4">
                  <c:v>479.5</c:v>
                </c:pt>
                <c:pt idx="5">
                  <c:v>421</c:v>
                </c:pt>
                <c:pt idx="6">
                  <c:v>395.5</c:v>
                </c:pt>
                <c:pt idx="7">
                  <c:v>379</c:v>
                </c:pt>
                <c:pt idx="8">
                  <c:v>405.5</c:v>
                </c:pt>
                <c:pt idx="9">
                  <c:v>354.5</c:v>
                </c:pt>
                <c:pt idx="10">
                  <c:v>355</c:v>
                </c:pt>
                <c:pt idx="11">
                  <c:v>378.5</c:v>
                </c:pt>
                <c:pt idx="12">
                  <c:v>405.5</c:v>
                </c:pt>
                <c:pt idx="13">
                  <c:v>444</c:v>
                </c:pt>
                <c:pt idx="14">
                  <c:v>486.5</c:v>
                </c:pt>
                <c:pt idx="15">
                  <c:v>525.5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83784"/>
        <c:axId val="175684176"/>
      </c:barChart>
      <c:catAx>
        <c:axId val="175683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78"/>
              <c:y val="0.86624473229975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8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84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83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7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381</c:v>
                </c:pt>
                <c:pt idx="4">
                  <c:v>431.5</c:v>
                </c:pt>
                <c:pt idx="5">
                  <c:v>482</c:v>
                </c:pt>
                <c:pt idx="6">
                  <c:v>500.5</c:v>
                </c:pt>
                <c:pt idx="7">
                  <c:v>513</c:v>
                </c:pt>
                <c:pt idx="8">
                  <c:v>530</c:v>
                </c:pt>
                <c:pt idx="9">
                  <c:v>546.5</c:v>
                </c:pt>
                <c:pt idx="13">
                  <c:v>710</c:v>
                </c:pt>
                <c:pt idx="14">
                  <c:v>735</c:v>
                </c:pt>
                <c:pt idx="15">
                  <c:v>697.5</c:v>
                </c:pt>
                <c:pt idx="16">
                  <c:v>622</c:v>
                </c:pt>
                <c:pt idx="17">
                  <c:v>532</c:v>
                </c:pt>
                <c:pt idx="18">
                  <c:v>458</c:v>
                </c:pt>
                <c:pt idx="19">
                  <c:v>409</c:v>
                </c:pt>
                <c:pt idx="20">
                  <c:v>401</c:v>
                </c:pt>
                <c:pt idx="21">
                  <c:v>418</c:v>
                </c:pt>
                <c:pt idx="22">
                  <c:v>417</c:v>
                </c:pt>
                <c:pt idx="23">
                  <c:v>463.5</c:v>
                </c:pt>
                <c:pt idx="24">
                  <c:v>526</c:v>
                </c:pt>
                <c:pt idx="25">
                  <c:v>557</c:v>
                </c:pt>
                <c:pt idx="29">
                  <c:v>898.5</c:v>
                </c:pt>
                <c:pt idx="30">
                  <c:v>938.5</c:v>
                </c:pt>
                <c:pt idx="31">
                  <c:v>936.5</c:v>
                </c:pt>
                <c:pt idx="32">
                  <c:v>911.5</c:v>
                </c:pt>
                <c:pt idx="33">
                  <c:v>895</c:v>
                </c:pt>
                <c:pt idx="34">
                  <c:v>867</c:v>
                </c:pt>
                <c:pt idx="35">
                  <c:v>847</c:v>
                </c:pt>
                <c:pt idx="36">
                  <c:v>839</c:v>
                </c:pt>
                <c:pt idx="37">
                  <c:v>836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603</c:v>
                </c:pt>
                <c:pt idx="4">
                  <c:v>649.5</c:v>
                </c:pt>
                <c:pt idx="5">
                  <c:v>685</c:v>
                </c:pt>
                <c:pt idx="6">
                  <c:v>684</c:v>
                </c:pt>
                <c:pt idx="7">
                  <c:v>665.5</c:v>
                </c:pt>
                <c:pt idx="8">
                  <c:v>665.5</c:v>
                </c:pt>
                <c:pt idx="9">
                  <c:v>652.5</c:v>
                </c:pt>
                <c:pt idx="13">
                  <c:v>621.5</c:v>
                </c:pt>
                <c:pt idx="14">
                  <c:v>613</c:v>
                </c:pt>
                <c:pt idx="15">
                  <c:v>576</c:v>
                </c:pt>
                <c:pt idx="16">
                  <c:v>545</c:v>
                </c:pt>
                <c:pt idx="17">
                  <c:v>527</c:v>
                </c:pt>
                <c:pt idx="18">
                  <c:v>489.5</c:v>
                </c:pt>
                <c:pt idx="19">
                  <c:v>464</c:v>
                </c:pt>
                <c:pt idx="20">
                  <c:v>462.5</c:v>
                </c:pt>
                <c:pt idx="21">
                  <c:v>459</c:v>
                </c:pt>
                <c:pt idx="22">
                  <c:v>474</c:v>
                </c:pt>
                <c:pt idx="23">
                  <c:v>531.5</c:v>
                </c:pt>
                <c:pt idx="24">
                  <c:v>549.5</c:v>
                </c:pt>
                <c:pt idx="25">
                  <c:v>601</c:v>
                </c:pt>
                <c:pt idx="29">
                  <c:v>626.5</c:v>
                </c:pt>
                <c:pt idx="30">
                  <c:v>638.5</c:v>
                </c:pt>
                <c:pt idx="31">
                  <c:v>641.5</c:v>
                </c:pt>
                <c:pt idx="32">
                  <c:v>618.5</c:v>
                </c:pt>
                <c:pt idx="33">
                  <c:v>579.5</c:v>
                </c:pt>
                <c:pt idx="34">
                  <c:v>549.5</c:v>
                </c:pt>
                <c:pt idx="35">
                  <c:v>521.5</c:v>
                </c:pt>
                <c:pt idx="36">
                  <c:v>478</c:v>
                </c:pt>
                <c:pt idx="37">
                  <c:v>448.5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716</c:v>
                </c:pt>
                <c:pt idx="4">
                  <c:v>733.5</c:v>
                </c:pt>
                <c:pt idx="5">
                  <c:v>729</c:v>
                </c:pt>
                <c:pt idx="6">
                  <c:v>732</c:v>
                </c:pt>
                <c:pt idx="7">
                  <c:v>700</c:v>
                </c:pt>
                <c:pt idx="8">
                  <c:v>723</c:v>
                </c:pt>
                <c:pt idx="9">
                  <c:v>766.5</c:v>
                </c:pt>
                <c:pt idx="13">
                  <c:v>684</c:v>
                </c:pt>
                <c:pt idx="14">
                  <c:v>653.5</c:v>
                </c:pt>
                <c:pt idx="15">
                  <c:v>650.5</c:v>
                </c:pt>
                <c:pt idx="16">
                  <c:v>653</c:v>
                </c:pt>
                <c:pt idx="17">
                  <c:v>616</c:v>
                </c:pt>
                <c:pt idx="18">
                  <c:v>653.5</c:v>
                </c:pt>
                <c:pt idx="19">
                  <c:v>661.5</c:v>
                </c:pt>
                <c:pt idx="20">
                  <c:v>630.5</c:v>
                </c:pt>
                <c:pt idx="21">
                  <c:v>616.5</c:v>
                </c:pt>
                <c:pt idx="22">
                  <c:v>602.5</c:v>
                </c:pt>
                <c:pt idx="23">
                  <c:v>588</c:v>
                </c:pt>
                <c:pt idx="24">
                  <c:v>639</c:v>
                </c:pt>
                <c:pt idx="25">
                  <c:v>703.5</c:v>
                </c:pt>
                <c:pt idx="29">
                  <c:v>734.5</c:v>
                </c:pt>
                <c:pt idx="30">
                  <c:v>764.5</c:v>
                </c:pt>
                <c:pt idx="31">
                  <c:v>733</c:v>
                </c:pt>
                <c:pt idx="32">
                  <c:v>734.5</c:v>
                </c:pt>
                <c:pt idx="33">
                  <c:v>702</c:v>
                </c:pt>
                <c:pt idx="34">
                  <c:v>683.5</c:v>
                </c:pt>
                <c:pt idx="35">
                  <c:v>693.5</c:v>
                </c:pt>
                <c:pt idx="36">
                  <c:v>688.5</c:v>
                </c:pt>
                <c:pt idx="37">
                  <c:v>704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1700</c:v>
                </c:pt>
                <c:pt idx="4">
                  <c:v>1814.5</c:v>
                </c:pt>
                <c:pt idx="5">
                  <c:v>1896</c:v>
                </c:pt>
                <c:pt idx="6">
                  <c:v>1916.5</c:v>
                </c:pt>
                <c:pt idx="7">
                  <c:v>1878.5</c:v>
                </c:pt>
                <c:pt idx="8">
                  <c:v>1918.5</c:v>
                </c:pt>
                <c:pt idx="9">
                  <c:v>1965.5</c:v>
                </c:pt>
                <c:pt idx="13">
                  <c:v>2015.5</c:v>
                </c:pt>
                <c:pt idx="14">
                  <c:v>2001.5</c:v>
                </c:pt>
                <c:pt idx="15">
                  <c:v>1924</c:v>
                </c:pt>
                <c:pt idx="16">
                  <c:v>1820</c:v>
                </c:pt>
                <c:pt idx="17">
                  <c:v>1675</c:v>
                </c:pt>
                <c:pt idx="18">
                  <c:v>1601</c:v>
                </c:pt>
                <c:pt idx="19">
                  <c:v>1534.5</c:v>
                </c:pt>
                <c:pt idx="20">
                  <c:v>1494</c:v>
                </c:pt>
                <c:pt idx="21">
                  <c:v>1493.5</c:v>
                </c:pt>
                <c:pt idx="22">
                  <c:v>1493.5</c:v>
                </c:pt>
                <c:pt idx="23">
                  <c:v>1583</c:v>
                </c:pt>
                <c:pt idx="24">
                  <c:v>1714.5</c:v>
                </c:pt>
                <c:pt idx="25">
                  <c:v>1861.5</c:v>
                </c:pt>
                <c:pt idx="29">
                  <c:v>2259.5</c:v>
                </c:pt>
                <c:pt idx="30">
                  <c:v>2341.5</c:v>
                </c:pt>
                <c:pt idx="31">
                  <c:v>2311</c:v>
                </c:pt>
                <c:pt idx="32">
                  <c:v>2264.5</c:v>
                </c:pt>
                <c:pt idx="33">
                  <c:v>2176.5</c:v>
                </c:pt>
                <c:pt idx="34">
                  <c:v>2100</c:v>
                </c:pt>
                <c:pt idx="35">
                  <c:v>2062</c:v>
                </c:pt>
                <c:pt idx="36">
                  <c:v>2005.5</c:v>
                </c:pt>
                <c:pt idx="37">
                  <c:v>1988.5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684960"/>
        <c:axId val="175685352"/>
      </c:lineChart>
      <c:catAx>
        <c:axId val="1756849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685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853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6849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44" r="0.750000000000002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165</c:v>
                </c:pt>
                <c:pt idx="1">
                  <c:v>168</c:v>
                </c:pt>
                <c:pt idx="2">
                  <c:v>183</c:v>
                </c:pt>
                <c:pt idx="3">
                  <c:v>194</c:v>
                </c:pt>
                <c:pt idx="4">
                  <c:v>190</c:v>
                </c:pt>
                <c:pt idx="5">
                  <c:v>130.5</c:v>
                </c:pt>
                <c:pt idx="6">
                  <c:v>107.5</c:v>
                </c:pt>
                <c:pt idx="7">
                  <c:v>104</c:v>
                </c:pt>
                <c:pt idx="8">
                  <c:v>116</c:v>
                </c:pt>
                <c:pt idx="9">
                  <c:v>81.5</c:v>
                </c:pt>
                <c:pt idx="10">
                  <c:v>99.5</c:v>
                </c:pt>
                <c:pt idx="11">
                  <c:v>121</c:v>
                </c:pt>
                <c:pt idx="12">
                  <c:v>115</c:v>
                </c:pt>
                <c:pt idx="13">
                  <c:v>128</c:v>
                </c:pt>
                <c:pt idx="14">
                  <c:v>162</c:v>
                </c:pt>
                <c:pt idx="15">
                  <c:v>152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052288"/>
        <c:axId val="109052680"/>
      </c:barChart>
      <c:catAx>
        <c:axId val="10905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9052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052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9052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1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204</c:v>
                </c:pt>
                <c:pt idx="1">
                  <c:v>228</c:v>
                </c:pt>
                <c:pt idx="2">
                  <c:v>234.5</c:v>
                </c:pt>
                <c:pt idx="3">
                  <c:v>232</c:v>
                </c:pt>
                <c:pt idx="4">
                  <c:v>244</c:v>
                </c:pt>
                <c:pt idx="5">
                  <c:v>226</c:v>
                </c:pt>
                <c:pt idx="6">
                  <c:v>209.5</c:v>
                </c:pt>
                <c:pt idx="7">
                  <c:v>215.5</c:v>
                </c:pt>
                <c:pt idx="8">
                  <c:v>216</c:v>
                </c:pt>
                <c:pt idx="9">
                  <c:v>206</c:v>
                </c:pt>
                <c:pt idx="10">
                  <c:v>201.5</c:v>
                </c:pt>
                <c:pt idx="11">
                  <c:v>212.5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053464"/>
        <c:axId val="174495320"/>
      </c:barChart>
      <c:catAx>
        <c:axId val="109053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95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95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4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9053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3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121.5</c:v>
                </c:pt>
                <c:pt idx="1">
                  <c:v>138</c:v>
                </c:pt>
                <c:pt idx="2">
                  <c:v>152.5</c:v>
                </c:pt>
                <c:pt idx="3">
                  <c:v>191</c:v>
                </c:pt>
                <c:pt idx="4">
                  <c:v>168</c:v>
                </c:pt>
                <c:pt idx="5">
                  <c:v>173.5</c:v>
                </c:pt>
                <c:pt idx="6">
                  <c:v>151.5</c:v>
                </c:pt>
                <c:pt idx="7">
                  <c:v>172.5</c:v>
                </c:pt>
                <c:pt idx="8">
                  <c:v>168</c:v>
                </c:pt>
                <c:pt idx="9">
                  <c:v>160.5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96104"/>
        <c:axId val="174496496"/>
      </c:barChart>
      <c:catAx>
        <c:axId val="174496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9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9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96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1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144.5</c:v>
                </c:pt>
                <c:pt idx="1">
                  <c:v>139.5</c:v>
                </c:pt>
                <c:pt idx="2">
                  <c:v>173</c:v>
                </c:pt>
                <c:pt idx="3">
                  <c:v>169.5</c:v>
                </c:pt>
                <c:pt idx="4">
                  <c:v>156.5</c:v>
                </c:pt>
                <c:pt idx="5">
                  <c:v>142.5</c:v>
                </c:pt>
                <c:pt idx="6">
                  <c:v>150</c:v>
                </c:pt>
                <c:pt idx="7">
                  <c:v>130.5</c:v>
                </c:pt>
                <c:pt idx="8">
                  <c:v>126.5</c:v>
                </c:pt>
                <c:pt idx="9">
                  <c:v>114.5</c:v>
                </c:pt>
                <c:pt idx="10">
                  <c:v>106.5</c:v>
                </c:pt>
                <c:pt idx="11">
                  <c:v>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98848"/>
        <c:axId val="174835720"/>
      </c:barChart>
      <c:catAx>
        <c:axId val="17449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5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35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4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98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01"/>
          <c:y val="3.22580645161291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4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161.5</c:v>
                </c:pt>
                <c:pt idx="1">
                  <c:v>167.5</c:v>
                </c:pt>
                <c:pt idx="2">
                  <c:v>154</c:v>
                </c:pt>
                <c:pt idx="3">
                  <c:v>138.5</c:v>
                </c:pt>
                <c:pt idx="4">
                  <c:v>153</c:v>
                </c:pt>
                <c:pt idx="5">
                  <c:v>130.5</c:v>
                </c:pt>
                <c:pt idx="6">
                  <c:v>123</c:v>
                </c:pt>
                <c:pt idx="7">
                  <c:v>120.5</c:v>
                </c:pt>
                <c:pt idx="8">
                  <c:v>115.5</c:v>
                </c:pt>
                <c:pt idx="9">
                  <c:v>105</c:v>
                </c:pt>
                <c:pt idx="10">
                  <c:v>121.5</c:v>
                </c:pt>
                <c:pt idx="11">
                  <c:v>117</c:v>
                </c:pt>
                <c:pt idx="12">
                  <c:v>130.5</c:v>
                </c:pt>
                <c:pt idx="13">
                  <c:v>162.5</c:v>
                </c:pt>
                <c:pt idx="14">
                  <c:v>139.5</c:v>
                </c:pt>
                <c:pt idx="15">
                  <c:v>168.5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98456"/>
        <c:axId val="174498064"/>
      </c:barChart>
      <c:catAx>
        <c:axId val="174498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9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98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98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3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157</c:v>
                </c:pt>
                <c:pt idx="1">
                  <c:v>164.5</c:v>
                </c:pt>
                <c:pt idx="2">
                  <c:v>183</c:v>
                </c:pt>
                <c:pt idx="3">
                  <c:v>211.5</c:v>
                </c:pt>
                <c:pt idx="4">
                  <c:v>174.5</c:v>
                </c:pt>
                <c:pt idx="5">
                  <c:v>160</c:v>
                </c:pt>
                <c:pt idx="6">
                  <c:v>186</c:v>
                </c:pt>
                <c:pt idx="7">
                  <c:v>179.5</c:v>
                </c:pt>
                <c:pt idx="8">
                  <c:v>197.5</c:v>
                </c:pt>
                <c:pt idx="9">
                  <c:v>203.5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97280"/>
        <c:axId val="174836504"/>
      </c:barChart>
      <c:catAx>
        <c:axId val="17449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6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36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9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1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170.5</c:v>
                </c:pt>
                <c:pt idx="1">
                  <c:v>204.5</c:v>
                </c:pt>
                <c:pt idx="2">
                  <c:v>183</c:v>
                </c:pt>
                <c:pt idx="3">
                  <c:v>176.5</c:v>
                </c:pt>
                <c:pt idx="4">
                  <c:v>200.5</c:v>
                </c:pt>
                <c:pt idx="5">
                  <c:v>173</c:v>
                </c:pt>
                <c:pt idx="6">
                  <c:v>184.5</c:v>
                </c:pt>
                <c:pt idx="7">
                  <c:v>144</c:v>
                </c:pt>
                <c:pt idx="8">
                  <c:v>182</c:v>
                </c:pt>
                <c:pt idx="9">
                  <c:v>183</c:v>
                </c:pt>
                <c:pt idx="10">
                  <c:v>179.5</c:v>
                </c:pt>
                <c:pt idx="11">
                  <c:v>159.5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37288"/>
        <c:axId val="174837680"/>
      </c:barChart>
      <c:catAx>
        <c:axId val="174837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37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4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7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61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63E-2"/>
          <c:y val="0.21153978578091137"/>
          <c:w val="0.92653184328741933"/>
          <c:h val="0.500003130027604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167</c:v>
                </c:pt>
                <c:pt idx="1">
                  <c:v>163</c:v>
                </c:pt>
                <c:pt idx="2">
                  <c:v>162.5</c:v>
                </c:pt>
                <c:pt idx="3">
                  <c:v>191.5</c:v>
                </c:pt>
                <c:pt idx="4">
                  <c:v>136.5</c:v>
                </c:pt>
                <c:pt idx="5">
                  <c:v>160</c:v>
                </c:pt>
                <c:pt idx="6">
                  <c:v>165</c:v>
                </c:pt>
                <c:pt idx="7">
                  <c:v>154.5</c:v>
                </c:pt>
                <c:pt idx="8">
                  <c:v>174</c:v>
                </c:pt>
                <c:pt idx="9">
                  <c:v>168</c:v>
                </c:pt>
                <c:pt idx="10">
                  <c:v>134</c:v>
                </c:pt>
                <c:pt idx="11">
                  <c:v>140.5</c:v>
                </c:pt>
                <c:pt idx="12">
                  <c:v>160</c:v>
                </c:pt>
                <c:pt idx="13">
                  <c:v>153.5</c:v>
                </c:pt>
                <c:pt idx="14">
                  <c:v>185</c:v>
                </c:pt>
                <c:pt idx="15">
                  <c:v>205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38464"/>
        <c:axId val="174838856"/>
      </c:barChart>
      <c:catAx>
        <c:axId val="17483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1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8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38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304800</xdr:colOff>
      <xdr:row>1</xdr:row>
      <xdr:rowOff>9524</xdr:rowOff>
    </xdr:from>
    <xdr:to>
      <xdr:col>35</xdr:col>
      <xdr:colOff>85725</xdr:colOff>
      <xdr:row>4</xdr:row>
      <xdr:rowOff>85724</xdr:rowOff>
    </xdr:to>
    <xdr:pic>
      <xdr:nvPicPr>
        <xdr:cNvPr id="11" name="Picture 21" descr="logo_metrotransit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01200" y="171449"/>
          <a:ext cx="1666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">
        <v>148</v>
      </c>
      <c r="E5" s="175"/>
      <c r="F5" s="175"/>
      <c r="G5" s="175"/>
      <c r="H5" s="175"/>
      <c r="I5" s="165" t="s">
        <v>53</v>
      </c>
      <c r="J5" s="165"/>
      <c r="K5" s="165"/>
      <c r="L5" s="176">
        <v>1130</v>
      </c>
      <c r="M5" s="176"/>
      <c r="N5" s="176"/>
      <c r="O5" s="12"/>
      <c r="P5" s="165" t="s">
        <v>57</v>
      </c>
      <c r="Q5" s="165"/>
      <c r="R5" s="165"/>
      <c r="S5" s="174" t="s">
        <v>62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149</v>
      </c>
      <c r="E6" s="172"/>
      <c r="F6" s="172"/>
      <c r="G6" s="172"/>
      <c r="H6" s="172"/>
      <c r="I6" s="165" t="s">
        <v>59</v>
      </c>
      <c r="J6" s="165"/>
      <c r="K6" s="165"/>
      <c r="L6" s="177">
        <v>2</v>
      </c>
      <c r="M6" s="177"/>
      <c r="N6" s="177"/>
      <c r="O6" s="42"/>
      <c r="P6" s="165" t="s">
        <v>58</v>
      </c>
      <c r="Q6" s="165"/>
      <c r="R6" s="165"/>
      <c r="S6" s="170">
        <v>42951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6" t="s">
        <v>34</v>
      </c>
      <c r="C8" s="167"/>
      <c r="D8" s="167"/>
      <c r="E8" s="168"/>
      <c r="F8" s="163" t="s">
        <v>35</v>
      </c>
      <c r="G8" s="163" t="s">
        <v>37</v>
      </c>
      <c r="H8" s="163" t="s">
        <v>36</v>
      </c>
      <c r="I8" s="166" t="s">
        <v>34</v>
      </c>
      <c r="J8" s="167"/>
      <c r="K8" s="167"/>
      <c r="L8" s="168"/>
      <c r="M8" s="163" t="s">
        <v>35</v>
      </c>
      <c r="N8" s="163" t="s">
        <v>37</v>
      </c>
      <c r="O8" s="163" t="s">
        <v>36</v>
      </c>
      <c r="P8" s="166" t="s">
        <v>34</v>
      </c>
      <c r="Q8" s="167"/>
      <c r="R8" s="167"/>
      <c r="S8" s="168"/>
      <c r="T8" s="163" t="s">
        <v>35</v>
      </c>
      <c r="U8" s="163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4</v>
      </c>
      <c r="C10" s="46">
        <v>33</v>
      </c>
      <c r="D10" s="46">
        <v>14</v>
      </c>
      <c r="E10" s="46">
        <v>1</v>
      </c>
      <c r="F10" s="6">
        <f t="shared" ref="F10:F22" si="0">B10*0.5+C10*1+D10*2+E10*2.5</f>
        <v>65.5</v>
      </c>
      <c r="G10" s="2"/>
      <c r="H10" s="19" t="s">
        <v>4</v>
      </c>
      <c r="I10" s="46">
        <v>17</v>
      </c>
      <c r="J10" s="46">
        <v>100</v>
      </c>
      <c r="K10" s="46">
        <v>34</v>
      </c>
      <c r="L10" s="46">
        <v>7</v>
      </c>
      <c r="M10" s="6">
        <f t="shared" ref="M10:M22" si="1">I10*0.5+J10*1+K10*2+L10*2.5</f>
        <v>194</v>
      </c>
      <c r="N10" s="9">
        <f>F20+F21+F22+M10</f>
        <v>710</v>
      </c>
      <c r="O10" s="19" t="s">
        <v>43</v>
      </c>
      <c r="P10" s="46">
        <v>14</v>
      </c>
      <c r="Q10" s="46">
        <v>149</v>
      </c>
      <c r="R10" s="46">
        <v>19</v>
      </c>
      <c r="S10" s="46">
        <v>4</v>
      </c>
      <c r="T10" s="6">
        <f t="shared" ref="T10:T21" si="2">P10*0.5+Q10*1+R10*2+S10*2.5</f>
        <v>204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43</v>
      </c>
      <c r="D11" s="46">
        <v>17</v>
      </c>
      <c r="E11" s="46">
        <v>2</v>
      </c>
      <c r="F11" s="6">
        <f t="shared" si="0"/>
        <v>84</v>
      </c>
      <c r="G11" s="2"/>
      <c r="H11" s="19" t="s">
        <v>5</v>
      </c>
      <c r="I11" s="46">
        <v>10</v>
      </c>
      <c r="J11" s="46">
        <v>121</v>
      </c>
      <c r="K11" s="46">
        <v>22</v>
      </c>
      <c r="L11" s="46">
        <v>8</v>
      </c>
      <c r="M11" s="6">
        <f t="shared" si="1"/>
        <v>190</v>
      </c>
      <c r="N11" s="9">
        <f>F21+F22+M10+M11</f>
        <v>735</v>
      </c>
      <c r="O11" s="19" t="s">
        <v>44</v>
      </c>
      <c r="P11" s="46">
        <v>11</v>
      </c>
      <c r="Q11" s="46">
        <v>161</v>
      </c>
      <c r="R11" s="46">
        <v>22</v>
      </c>
      <c r="S11" s="46">
        <v>7</v>
      </c>
      <c r="T11" s="6">
        <f t="shared" si="2"/>
        <v>228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64</v>
      </c>
      <c r="D12" s="46">
        <v>24</v>
      </c>
      <c r="E12" s="46">
        <v>3</v>
      </c>
      <c r="F12" s="6">
        <f t="shared" si="0"/>
        <v>122</v>
      </c>
      <c r="G12" s="2"/>
      <c r="H12" s="19" t="s">
        <v>6</v>
      </c>
      <c r="I12" s="46">
        <v>4</v>
      </c>
      <c r="J12" s="46">
        <v>91</v>
      </c>
      <c r="K12" s="46">
        <v>15</v>
      </c>
      <c r="L12" s="46">
        <v>3</v>
      </c>
      <c r="M12" s="6">
        <f t="shared" si="1"/>
        <v>130.5</v>
      </c>
      <c r="N12" s="2">
        <f>F22+M10+M11+M12</f>
        <v>697.5</v>
      </c>
      <c r="O12" s="19" t="s">
        <v>32</v>
      </c>
      <c r="P12" s="46">
        <v>11</v>
      </c>
      <c r="Q12" s="46">
        <v>143</v>
      </c>
      <c r="R12" s="46">
        <v>33</v>
      </c>
      <c r="S12" s="46">
        <v>8</v>
      </c>
      <c r="T12" s="6">
        <f t="shared" si="2"/>
        <v>234.5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51</v>
      </c>
      <c r="D13" s="46">
        <v>25</v>
      </c>
      <c r="E13" s="46">
        <v>2</v>
      </c>
      <c r="F13" s="6">
        <f t="shared" si="0"/>
        <v>109.5</v>
      </c>
      <c r="G13" s="2">
        <f t="shared" ref="G13:G19" si="3">F10+F11+F12+F13</f>
        <v>381</v>
      </c>
      <c r="H13" s="19" t="s">
        <v>7</v>
      </c>
      <c r="I13" s="46">
        <v>3</v>
      </c>
      <c r="J13" s="46">
        <v>62</v>
      </c>
      <c r="K13" s="46">
        <v>22</v>
      </c>
      <c r="L13" s="46">
        <v>0</v>
      </c>
      <c r="M13" s="6">
        <f t="shared" si="1"/>
        <v>107.5</v>
      </c>
      <c r="N13" s="2">
        <f t="shared" ref="N13:N18" si="4">M10+M11+M12+M13</f>
        <v>622</v>
      </c>
      <c r="O13" s="19" t="s">
        <v>33</v>
      </c>
      <c r="P13" s="46">
        <v>12</v>
      </c>
      <c r="Q13" s="46">
        <v>154</v>
      </c>
      <c r="R13" s="46">
        <v>31</v>
      </c>
      <c r="S13" s="46">
        <v>4</v>
      </c>
      <c r="T13" s="6">
        <f t="shared" si="2"/>
        <v>232</v>
      </c>
      <c r="U13" s="2">
        <f t="shared" ref="U13:U21" si="5">T10+T11+T12+T13</f>
        <v>898.5</v>
      </c>
      <c r="AB13" s="81">
        <v>241</v>
      </c>
    </row>
    <row r="14" spans="1:28" ht="24" customHeight="1" x14ac:dyDescent="0.2">
      <c r="A14" s="18" t="s">
        <v>21</v>
      </c>
      <c r="B14" s="46">
        <v>5</v>
      </c>
      <c r="C14" s="46">
        <v>63</v>
      </c>
      <c r="D14" s="46">
        <v>24</v>
      </c>
      <c r="E14" s="46">
        <v>1</v>
      </c>
      <c r="F14" s="6">
        <f t="shared" si="0"/>
        <v>116</v>
      </c>
      <c r="G14" s="2">
        <f t="shared" si="3"/>
        <v>431.5</v>
      </c>
      <c r="H14" s="19" t="s">
        <v>9</v>
      </c>
      <c r="I14" s="46">
        <v>4</v>
      </c>
      <c r="J14" s="46">
        <v>59</v>
      </c>
      <c r="K14" s="46">
        <v>19</v>
      </c>
      <c r="L14" s="46">
        <v>2</v>
      </c>
      <c r="M14" s="6">
        <f t="shared" si="1"/>
        <v>104</v>
      </c>
      <c r="N14" s="2">
        <f t="shared" si="4"/>
        <v>532</v>
      </c>
      <c r="O14" s="19" t="s">
        <v>29</v>
      </c>
      <c r="P14" s="45">
        <v>16</v>
      </c>
      <c r="Q14" s="45">
        <v>163</v>
      </c>
      <c r="R14" s="45">
        <v>34</v>
      </c>
      <c r="S14" s="45">
        <v>2</v>
      </c>
      <c r="T14" s="6">
        <f t="shared" si="2"/>
        <v>244</v>
      </c>
      <c r="U14" s="2">
        <f t="shared" si="5"/>
        <v>938.5</v>
      </c>
      <c r="AB14" s="81">
        <v>250</v>
      </c>
    </row>
    <row r="15" spans="1:28" ht="24" customHeight="1" x14ac:dyDescent="0.2">
      <c r="A15" s="18" t="s">
        <v>23</v>
      </c>
      <c r="B15" s="46">
        <v>7</v>
      </c>
      <c r="C15" s="46">
        <v>85</v>
      </c>
      <c r="D15" s="46">
        <v>18</v>
      </c>
      <c r="E15" s="46">
        <v>4</v>
      </c>
      <c r="F15" s="6">
        <f t="shared" si="0"/>
        <v>134.5</v>
      </c>
      <c r="G15" s="2">
        <f t="shared" si="3"/>
        <v>482</v>
      </c>
      <c r="H15" s="19" t="s">
        <v>12</v>
      </c>
      <c r="I15" s="46">
        <v>4</v>
      </c>
      <c r="J15" s="46">
        <v>70</v>
      </c>
      <c r="K15" s="46">
        <v>17</v>
      </c>
      <c r="L15" s="46">
        <v>4</v>
      </c>
      <c r="M15" s="6">
        <f t="shared" si="1"/>
        <v>116</v>
      </c>
      <c r="N15" s="2">
        <f t="shared" si="4"/>
        <v>458</v>
      </c>
      <c r="O15" s="18" t="s">
        <v>30</v>
      </c>
      <c r="P15" s="46">
        <v>10</v>
      </c>
      <c r="Q15" s="46">
        <v>149</v>
      </c>
      <c r="R15" s="45">
        <v>31</v>
      </c>
      <c r="S15" s="46">
        <v>4</v>
      </c>
      <c r="T15" s="6">
        <f t="shared" si="2"/>
        <v>226</v>
      </c>
      <c r="U15" s="2">
        <f t="shared" si="5"/>
        <v>936.5</v>
      </c>
      <c r="AB15" s="81">
        <v>262</v>
      </c>
    </row>
    <row r="16" spans="1:28" ht="24" customHeight="1" x14ac:dyDescent="0.2">
      <c r="A16" s="18" t="s">
        <v>39</v>
      </c>
      <c r="B16" s="46">
        <v>4</v>
      </c>
      <c r="C16" s="46">
        <v>74</v>
      </c>
      <c r="D16" s="46">
        <v>31</v>
      </c>
      <c r="E16" s="46">
        <v>1</v>
      </c>
      <c r="F16" s="6">
        <f t="shared" si="0"/>
        <v>140.5</v>
      </c>
      <c r="G16" s="2">
        <f t="shared" si="3"/>
        <v>500.5</v>
      </c>
      <c r="H16" s="19" t="s">
        <v>15</v>
      </c>
      <c r="I16" s="46">
        <v>5</v>
      </c>
      <c r="J16" s="46">
        <v>38</v>
      </c>
      <c r="K16" s="46">
        <v>18</v>
      </c>
      <c r="L16" s="46">
        <v>2</v>
      </c>
      <c r="M16" s="6">
        <f t="shared" si="1"/>
        <v>81.5</v>
      </c>
      <c r="N16" s="2">
        <f t="shared" si="4"/>
        <v>409</v>
      </c>
      <c r="O16" s="19" t="s">
        <v>8</v>
      </c>
      <c r="P16" s="46">
        <v>11</v>
      </c>
      <c r="Q16" s="46">
        <v>129</v>
      </c>
      <c r="R16" s="46">
        <v>35</v>
      </c>
      <c r="S16" s="46">
        <v>2</v>
      </c>
      <c r="T16" s="6">
        <f t="shared" si="2"/>
        <v>209.5</v>
      </c>
      <c r="U16" s="2">
        <f t="shared" si="5"/>
        <v>911.5</v>
      </c>
      <c r="AB16" s="81">
        <v>270.5</v>
      </c>
    </row>
    <row r="17" spans="1:28" ht="24" customHeight="1" x14ac:dyDescent="0.2">
      <c r="A17" s="18" t="s">
        <v>40</v>
      </c>
      <c r="B17" s="46">
        <v>3</v>
      </c>
      <c r="C17" s="46">
        <v>62</v>
      </c>
      <c r="D17" s="46">
        <v>28</v>
      </c>
      <c r="E17" s="46">
        <v>1</v>
      </c>
      <c r="F17" s="6">
        <f t="shared" si="0"/>
        <v>122</v>
      </c>
      <c r="G17" s="2">
        <f t="shared" si="3"/>
        <v>513</v>
      </c>
      <c r="H17" s="19" t="s">
        <v>18</v>
      </c>
      <c r="I17" s="46">
        <v>6</v>
      </c>
      <c r="J17" s="46">
        <v>47</v>
      </c>
      <c r="K17" s="46">
        <v>21</v>
      </c>
      <c r="L17" s="46">
        <v>3</v>
      </c>
      <c r="M17" s="6">
        <f t="shared" si="1"/>
        <v>99.5</v>
      </c>
      <c r="N17" s="2">
        <f t="shared" si="4"/>
        <v>401</v>
      </c>
      <c r="O17" s="19" t="s">
        <v>10</v>
      </c>
      <c r="P17" s="46">
        <v>4</v>
      </c>
      <c r="Q17" s="46">
        <v>134</v>
      </c>
      <c r="R17" s="46">
        <v>36</v>
      </c>
      <c r="S17" s="46">
        <v>3</v>
      </c>
      <c r="T17" s="6">
        <f t="shared" si="2"/>
        <v>215.5</v>
      </c>
      <c r="U17" s="2">
        <f t="shared" si="5"/>
        <v>895</v>
      </c>
      <c r="AB17" s="81">
        <v>289.5</v>
      </c>
    </row>
    <row r="18" spans="1:28" ht="24" customHeight="1" x14ac:dyDescent="0.2">
      <c r="A18" s="18" t="s">
        <v>41</v>
      </c>
      <c r="B18" s="46">
        <v>4</v>
      </c>
      <c r="C18" s="46">
        <v>72</v>
      </c>
      <c r="D18" s="46">
        <v>27</v>
      </c>
      <c r="E18" s="46">
        <v>2</v>
      </c>
      <c r="F18" s="6">
        <f t="shared" si="0"/>
        <v>133</v>
      </c>
      <c r="G18" s="2">
        <f t="shared" si="3"/>
        <v>530</v>
      </c>
      <c r="H18" s="19" t="s">
        <v>20</v>
      </c>
      <c r="I18" s="46">
        <v>10</v>
      </c>
      <c r="J18" s="46">
        <v>58</v>
      </c>
      <c r="K18" s="46">
        <v>24</v>
      </c>
      <c r="L18" s="46">
        <v>4</v>
      </c>
      <c r="M18" s="6">
        <f t="shared" si="1"/>
        <v>121</v>
      </c>
      <c r="N18" s="2">
        <f t="shared" si="4"/>
        <v>418</v>
      </c>
      <c r="O18" s="19" t="s">
        <v>13</v>
      </c>
      <c r="P18" s="46">
        <v>10</v>
      </c>
      <c r="Q18" s="46">
        <v>132</v>
      </c>
      <c r="R18" s="46">
        <v>37</v>
      </c>
      <c r="S18" s="46">
        <v>2</v>
      </c>
      <c r="T18" s="6">
        <f t="shared" si="2"/>
        <v>216</v>
      </c>
      <c r="U18" s="2">
        <f t="shared" si="5"/>
        <v>867</v>
      </c>
      <c r="AB18" s="81">
        <v>291</v>
      </c>
    </row>
    <row r="19" spans="1:28" ht="24" customHeight="1" thickBot="1" x14ac:dyDescent="0.25">
      <c r="A19" s="21" t="s">
        <v>42</v>
      </c>
      <c r="B19" s="47">
        <v>6</v>
      </c>
      <c r="C19" s="47">
        <v>81</v>
      </c>
      <c r="D19" s="47">
        <v>26</v>
      </c>
      <c r="E19" s="47">
        <v>6</v>
      </c>
      <c r="F19" s="7">
        <f t="shared" si="0"/>
        <v>151</v>
      </c>
      <c r="G19" s="3">
        <f t="shared" si="3"/>
        <v>546.5</v>
      </c>
      <c r="H19" s="20" t="s">
        <v>22</v>
      </c>
      <c r="I19" s="45">
        <v>2</v>
      </c>
      <c r="J19" s="45">
        <v>56</v>
      </c>
      <c r="K19" s="45">
        <v>24</v>
      </c>
      <c r="L19" s="45">
        <v>4</v>
      </c>
      <c r="M19" s="6">
        <f t="shared" si="1"/>
        <v>115</v>
      </c>
      <c r="N19" s="2">
        <f>M16+M17+M18+M19</f>
        <v>417</v>
      </c>
      <c r="O19" s="19" t="s">
        <v>16</v>
      </c>
      <c r="P19" s="46">
        <v>7</v>
      </c>
      <c r="Q19" s="46">
        <v>130</v>
      </c>
      <c r="R19" s="46">
        <v>35</v>
      </c>
      <c r="S19" s="46">
        <v>1</v>
      </c>
      <c r="T19" s="6">
        <f t="shared" si="2"/>
        <v>206</v>
      </c>
      <c r="U19" s="2">
        <f t="shared" si="5"/>
        <v>847</v>
      </c>
      <c r="AB19" s="81">
        <v>294</v>
      </c>
    </row>
    <row r="20" spans="1:28" ht="24" customHeight="1" x14ac:dyDescent="0.2">
      <c r="A20" s="19" t="s">
        <v>27</v>
      </c>
      <c r="B20" s="45">
        <v>2</v>
      </c>
      <c r="C20" s="45">
        <v>78</v>
      </c>
      <c r="D20" s="45">
        <v>33</v>
      </c>
      <c r="E20" s="45">
        <v>8</v>
      </c>
      <c r="F20" s="8">
        <f t="shared" si="0"/>
        <v>165</v>
      </c>
      <c r="G20" s="35"/>
      <c r="H20" s="19" t="s">
        <v>24</v>
      </c>
      <c r="I20" s="46">
        <v>9</v>
      </c>
      <c r="J20" s="46">
        <v>78</v>
      </c>
      <c r="K20" s="46">
        <v>19</v>
      </c>
      <c r="L20" s="46">
        <v>3</v>
      </c>
      <c r="M20" s="8">
        <f t="shared" si="1"/>
        <v>128</v>
      </c>
      <c r="N20" s="2">
        <f>M17+M18+M19+M20</f>
        <v>463.5</v>
      </c>
      <c r="O20" s="19" t="s">
        <v>45</v>
      </c>
      <c r="P20" s="45">
        <v>14</v>
      </c>
      <c r="Q20" s="45">
        <v>125</v>
      </c>
      <c r="R20" s="46">
        <v>31</v>
      </c>
      <c r="S20" s="45">
        <v>3</v>
      </c>
      <c r="T20" s="8">
        <f t="shared" si="2"/>
        <v>201.5</v>
      </c>
      <c r="U20" s="2">
        <f t="shared" si="5"/>
        <v>839</v>
      </c>
      <c r="AB20" s="81">
        <v>299</v>
      </c>
    </row>
    <row r="21" spans="1:28" ht="24" customHeight="1" thickBot="1" x14ac:dyDescent="0.25">
      <c r="A21" s="19" t="s">
        <v>28</v>
      </c>
      <c r="B21" s="46">
        <v>4</v>
      </c>
      <c r="C21" s="46">
        <v>81</v>
      </c>
      <c r="D21" s="46">
        <v>35</v>
      </c>
      <c r="E21" s="46">
        <v>6</v>
      </c>
      <c r="F21" s="6">
        <f t="shared" si="0"/>
        <v>168</v>
      </c>
      <c r="G21" s="36"/>
      <c r="H21" s="20" t="s">
        <v>25</v>
      </c>
      <c r="I21" s="46">
        <v>6</v>
      </c>
      <c r="J21" s="46">
        <v>89</v>
      </c>
      <c r="K21" s="46">
        <v>30</v>
      </c>
      <c r="L21" s="46">
        <v>4</v>
      </c>
      <c r="M21" s="6">
        <f t="shared" si="1"/>
        <v>162</v>
      </c>
      <c r="N21" s="2">
        <f>M18+M19+M20+M21</f>
        <v>526</v>
      </c>
      <c r="O21" s="21" t="s">
        <v>46</v>
      </c>
      <c r="P21" s="47">
        <v>12</v>
      </c>
      <c r="Q21" s="47">
        <v>123</v>
      </c>
      <c r="R21" s="47">
        <v>38</v>
      </c>
      <c r="S21" s="47">
        <v>3</v>
      </c>
      <c r="T21" s="7">
        <f t="shared" si="2"/>
        <v>212.5</v>
      </c>
      <c r="U21" s="3">
        <f t="shared" si="5"/>
        <v>836</v>
      </c>
      <c r="AB21" s="81">
        <v>299.5</v>
      </c>
    </row>
    <row r="22" spans="1:28" ht="24" customHeight="1" thickBot="1" x14ac:dyDescent="0.25">
      <c r="A22" s="19" t="s">
        <v>1</v>
      </c>
      <c r="B22" s="46">
        <v>10</v>
      </c>
      <c r="C22" s="46">
        <v>92</v>
      </c>
      <c r="D22" s="46">
        <v>38</v>
      </c>
      <c r="E22" s="46">
        <v>4</v>
      </c>
      <c r="F22" s="6">
        <f t="shared" si="0"/>
        <v>183</v>
      </c>
      <c r="G22" s="2"/>
      <c r="H22" s="21" t="s">
        <v>26</v>
      </c>
      <c r="I22" s="47">
        <v>4</v>
      </c>
      <c r="J22" s="47">
        <v>92</v>
      </c>
      <c r="K22" s="47">
        <v>24</v>
      </c>
      <c r="L22" s="47">
        <v>4</v>
      </c>
      <c r="M22" s="6">
        <f t="shared" si="1"/>
        <v>152</v>
      </c>
      <c r="N22" s="3">
        <f>M19+M20+M21+M22</f>
        <v>557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546.5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735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938.5</v>
      </c>
      <c r="AB23" s="1"/>
    </row>
    <row r="24" spans="1:28" ht="13.5" customHeight="1" x14ac:dyDescent="0.2">
      <c r="A24" s="183"/>
      <c r="B24" s="184"/>
      <c r="C24" s="82" t="s">
        <v>72</v>
      </c>
      <c r="D24" s="86"/>
      <c r="E24" s="86"/>
      <c r="F24" s="87" t="s">
        <v>88</v>
      </c>
      <c r="G24" s="88"/>
      <c r="H24" s="183"/>
      <c r="I24" s="184"/>
      <c r="J24" s="82" t="s">
        <v>72</v>
      </c>
      <c r="K24" s="86"/>
      <c r="L24" s="86"/>
      <c r="M24" s="87" t="s">
        <v>63</v>
      </c>
      <c r="N24" s="88"/>
      <c r="O24" s="183"/>
      <c r="P24" s="184"/>
      <c r="Q24" s="82" t="s">
        <v>72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C1" zoomScaleNormal="100" workbookViewId="0">
      <selection activeCell="S18" sqref="S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7" t="s">
        <v>56</v>
      </c>
      <c r="B5" s="197"/>
      <c r="C5" s="197"/>
      <c r="D5" s="202" t="str">
        <f>'G-1'!D5:H5</f>
        <v>CALLE40 X CARRERA38</v>
      </c>
      <c r="E5" s="202"/>
      <c r="F5" s="202"/>
      <c r="G5" s="202"/>
      <c r="H5" s="202"/>
      <c r="I5" s="197" t="s">
        <v>53</v>
      </c>
      <c r="J5" s="197"/>
      <c r="K5" s="197"/>
      <c r="L5" s="176">
        <f>'G-1'!L5:N5</f>
        <v>1130</v>
      </c>
      <c r="M5" s="176"/>
      <c r="N5" s="176"/>
      <c r="O5" s="50"/>
      <c r="P5" s="197" t="s">
        <v>57</v>
      </c>
      <c r="Q5" s="197"/>
      <c r="R5" s="197"/>
      <c r="S5" s="176" t="s">
        <v>134</v>
      </c>
      <c r="T5" s="176"/>
      <c r="U5" s="176"/>
    </row>
    <row r="6" spans="1:28" ht="12.75" customHeight="1" x14ac:dyDescent="0.2">
      <c r="A6" s="197" t="s">
        <v>55</v>
      </c>
      <c r="B6" s="197"/>
      <c r="C6" s="197"/>
      <c r="D6" s="200" t="s">
        <v>152</v>
      </c>
      <c r="E6" s="200"/>
      <c r="F6" s="200"/>
      <c r="G6" s="200"/>
      <c r="H6" s="200"/>
      <c r="I6" s="197" t="s">
        <v>59</v>
      </c>
      <c r="J6" s="197"/>
      <c r="K6" s="197"/>
      <c r="L6" s="196">
        <v>2</v>
      </c>
      <c r="M6" s="196"/>
      <c r="N6" s="196"/>
      <c r="O6" s="54"/>
      <c r="P6" s="197" t="s">
        <v>58</v>
      </c>
      <c r="Q6" s="197"/>
      <c r="R6" s="197"/>
      <c r="S6" s="203">
        <f>'G-1'!S6:U6</f>
        <v>42951</v>
      </c>
      <c r="T6" s="203"/>
      <c r="U6" s="203"/>
    </row>
    <row r="7" spans="1:28" ht="7.5" customHeight="1" x14ac:dyDescent="0.2">
      <c r="A7" s="55"/>
      <c r="B7" s="49"/>
      <c r="C7" s="49"/>
      <c r="D7" s="49"/>
      <c r="E7" s="198"/>
      <c r="F7" s="198"/>
      <c r="G7" s="198"/>
      <c r="H7" s="198"/>
      <c r="I7" s="198"/>
      <c r="J7" s="198"/>
      <c r="K7" s="19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57" t="s">
        <v>52</v>
      </c>
      <c r="C9" s="57" t="s">
        <v>0</v>
      </c>
      <c r="D9" s="57" t="s">
        <v>2</v>
      </c>
      <c r="E9" s="58" t="s">
        <v>3</v>
      </c>
      <c r="F9" s="192"/>
      <c r="G9" s="192"/>
      <c r="H9" s="192"/>
      <c r="I9" s="59" t="s">
        <v>52</v>
      </c>
      <c r="J9" s="59" t="s">
        <v>0</v>
      </c>
      <c r="K9" s="57" t="s">
        <v>2</v>
      </c>
      <c r="L9" s="58" t="s">
        <v>3</v>
      </c>
      <c r="M9" s="192"/>
      <c r="N9" s="192"/>
      <c r="O9" s="192"/>
      <c r="P9" s="59" t="s">
        <v>52</v>
      </c>
      <c r="Q9" s="59" t="s">
        <v>0</v>
      </c>
      <c r="R9" s="57" t="s">
        <v>2</v>
      </c>
      <c r="S9" s="58" t="s">
        <v>3</v>
      </c>
      <c r="T9" s="192"/>
      <c r="U9" s="192"/>
    </row>
    <row r="10" spans="1:28" ht="24" customHeight="1" x14ac:dyDescent="0.2">
      <c r="A10" s="60" t="s">
        <v>11</v>
      </c>
      <c r="B10" s="61">
        <v>6</v>
      </c>
      <c r="C10" s="61">
        <v>98</v>
      </c>
      <c r="D10" s="61">
        <v>9</v>
      </c>
      <c r="E10" s="61">
        <v>1</v>
      </c>
      <c r="F10" s="62">
        <f t="shared" ref="F10:F22" si="0">B10*0.5+C10*1+D10*2+E10*2.5</f>
        <v>121.5</v>
      </c>
      <c r="G10" s="63"/>
      <c r="H10" s="64" t="s">
        <v>4</v>
      </c>
      <c r="I10" s="46">
        <v>11</v>
      </c>
      <c r="J10" s="46">
        <v>99</v>
      </c>
      <c r="K10" s="46">
        <v>12</v>
      </c>
      <c r="L10" s="46">
        <v>4</v>
      </c>
      <c r="M10" s="62">
        <f t="shared" ref="M10:M22" si="1">I10*0.5+J10*1+K10*2+L10*2.5</f>
        <v>138.5</v>
      </c>
      <c r="N10" s="65">
        <f>F20+F21+F22+M10</f>
        <v>621.5</v>
      </c>
      <c r="O10" s="64" t="s">
        <v>43</v>
      </c>
      <c r="P10" s="46">
        <v>5</v>
      </c>
      <c r="Q10" s="46">
        <v>109</v>
      </c>
      <c r="R10" s="46">
        <v>9</v>
      </c>
      <c r="S10" s="46">
        <v>6</v>
      </c>
      <c r="T10" s="62">
        <f t="shared" ref="T10:T21" si="2">P10*0.5+Q10*1+R10*2+S10*2.5</f>
        <v>144.5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113</v>
      </c>
      <c r="D11" s="61">
        <v>9</v>
      </c>
      <c r="E11" s="61">
        <v>1</v>
      </c>
      <c r="F11" s="62">
        <f t="shared" si="0"/>
        <v>138</v>
      </c>
      <c r="G11" s="63"/>
      <c r="H11" s="64" t="s">
        <v>5</v>
      </c>
      <c r="I11" s="46">
        <v>17</v>
      </c>
      <c r="J11" s="46">
        <v>119</v>
      </c>
      <c r="K11" s="46">
        <v>9</v>
      </c>
      <c r="L11" s="46">
        <v>3</v>
      </c>
      <c r="M11" s="62">
        <f t="shared" si="1"/>
        <v>153</v>
      </c>
      <c r="N11" s="65">
        <f>F21+F22+M10+M11</f>
        <v>613</v>
      </c>
      <c r="O11" s="64" t="s">
        <v>44</v>
      </c>
      <c r="P11" s="46">
        <v>6</v>
      </c>
      <c r="Q11" s="46">
        <v>115</v>
      </c>
      <c r="R11" s="46">
        <v>7</v>
      </c>
      <c r="S11" s="46">
        <v>3</v>
      </c>
      <c r="T11" s="62">
        <f t="shared" si="2"/>
        <v>139.5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10</v>
      </c>
      <c r="C12" s="61">
        <v>120</v>
      </c>
      <c r="D12" s="61">
        <v>10</v>
      </c>
      <c r="E12" s="61">
        <v>3</v>
      </c>
      <c r="F12" s="62">
        <f t="shared" si="0"/>
        <v>152.5</v>
      </c>
      <c r="G12" s="63"/>
      <c r="H12" s="64" t="s">
        <v>6</v>
      </c>
      <c r="I12" s="46">
        <v>10</v>
      </c>
      <c r="J12" s="46">
        <v>98</v>
      </c>
      <c r="K12" s="46">
        <v>10</v>
      </c>
      <c r="L12" s="46">
        <v>3</v>
      </c>
      <c r="M12" s="62">
        <f t="shared" si="1"/>
        <v>130.5</v>
      </c>
      <c r="N12" s="63">
        <f>F22+M10+M11+M12</f>
        <v>576</v>
      </c>
      <c r="O12" s="64" t="s">
        <v>32</v>
      </c>
      <c r="P12" s="46">
        <v>12</v>
      </c>
      <c r="Q12" s="46">
        <v>129</v>
      </c>
      <c r="R12" s="46">
        <v>14</v>
      </c>
      <c r="S12" s="46">
        <v>4</v>
      </c>
      <c r="T12" s="62">
        <f t="shared" si="2"/>
        <v>173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17</v>
      </c>
      <c r="C13" s="61">
        <v>153</v>
      </c>
      <c r="D13" s="61">
        <v>11</v>
      </c>
      <c r="E13" s="61">
        <v>3</v>
      </c>
      <c r="F13" s="62">
        <f t="shared" si="0"/>
        <v>191</v>
      </c>
      <c r="G13" s="63">
        <f t="shared" ref="G13:G19" si="3">F10+F11+F12+F13</f>
        <v>603</v>
      </c>
      <c r="H13" s="64" t="s">
        <v>7</v>
      </c>
      <c r="I13" s="46">
        <v>18</v>
      </c>
      <c r="J13" s="46">
        <v>90</v>
      </c>
      <c r="K13" s="46">
        <v>7</v>
      </c>
      <c r="L13" s="46">
        <v>4</v>
      </c>
      <c r="M13" s="62">
        <f t="shared" si="1"/>
        <v>123</v>
      </c>
      <c r="N13" s="63">
        <f t="shared" ref="N13:N18" si="4">M10+M11+M12+M13</f>
        <v>545</v>
      </c>
      <c r="O13" s="64" t="s">
        <v>33</v>
      </c>
      <c r="P13" s="46">
        <v>10</v>
      </c>
      <c r="Q13" s="46">
        <v>130</v>
      </c>
      <c r="R13" s="46">
        <v>11</v>
      </c>
      <c r="S13" s="46">
        <v>5</v>
      </c>
      <c r="T13" s="62">
        <f t="shared" si="2"/>
        <v>169.5</v>
      </c>
      <c r="U13" s="63">
        <f t="shared" ref="U13:U21" si="5">T10+T11+T12+T13</f>
        <v>626.5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10</v>
      </c>
      <c r="C14" s="61">
        <v>120</v>
      </c>
      <c r="D14" s="61">
        <v>14</v>
      </c>
      <c r="E14" s="61">
        <v>6</v>
      </c>
      <c r="F14" s="62">
        <f t="shared" si="0"/>
        <v>168</v>
      </c>
      <c r="G14" s="63">
        <f t="shared" si="3"/>
        <v>649.5</v>
      </c>
      <c r="H14" s="64" t="s">
        <v>9</v>
      </c>
      <c r="I14" s="46">
        <v>12</v>
      </c>
      <c r="J14" s="46">
        <v>93</v>
      </c>
      <c r="K14" s="46">
        <v>7</v>
      </c>
      <c r="L14" s="46">
        <v>3</v>
      </c>
      <c r="M14" s="62">
        <f t="shared" si="1"/>
        <v>120.5</v>
      </c>
      <c r="N14" s="63">
        <f t="shared" si="4"/>
        <v>527</v>
      </c>
      <c r="O14" s="64" t="s">
        <v>29</v>
      </c>
      <c r="P14" s="45">
        <v>5</v>
      </c>
      <c r="Q14" s="45">
        <v>121</v>
      </c>
      <c r="R14" s="45">
        <v>9</v>
      </c>
      <c r="S14" s="45">
        <v>6</v>
      </c>
      <c r="T14" s="62">
        <f t="shared" si="2"/>
        <v>156.5</v>
      </c>
      <c r="U14" s="63">
        <f t="shared" si="5"/>
        <v>638.5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9</v>
      </c>
      <c r="C15" s="61">
        <v>140</v>
      </c>
      <c r="D15" s="61">
        <v>12</v>
      </c>
      <c r="E15" s="61">
        <v>2</v>
      </c>
      <c r="F15" s="62">
        <f t="shared" si="0"/>
        <v>173.5</v>
      </c>
      <c r="G15" s="63">
        <f t="shared" si="3"/>
        <v>685</v>
      </c>
      <c r="H15" s="64" t="s">
        <v>12</v>
      </c>
      <c r="I15" s="46">
        <v>15</v>
      </c>
      <c r="J15" s="46">
        <v>89</v>
      </c>
      <c r="K15" s="46">
        <v>7</v>
      </c>
      <c r="L15" s="46">
        <v>2</v>
      </c>
      <c r="M15" s="62">
        <f t="shared" si="1"/>
        <v>115.5</v>
      </c>
      <c r="N15" s="63">
        <f t="shared" si="4"/>
        <v>489.5</v>
      </c>
      <c r="O15" s="60" t="s">
        <v>30</v>
      </c>
      <c r="P15" s="46">
        <v>5</v>
      </c>
      <c r="Q15" s="46">
        <v>110</v>
      </c>
      <c r="R15" s="46">
        <v>10</v>
      </c>
      <c r="S15" s="46">
        <v>4</v>
      </c>
      <c r="T15" s="62">
        <f t="shared" si="2"/>
        <v>142.5</v>
      </c>
      <c r="U15" s="63">
        <f t="shared" si="5"/>
        <v>641.5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6</v>
      </c>
      <c r="C16" s="61">
        <v>117</v>
      </c>
      <c r="D16" s="61">
        <v>12</v>
      </c>
      <c r="E16" s="61">
        <v>3</v>
      </c>
      <c r="F16" s="62">
        <f t="shared" si="0"/>
        <v>151.5</v>
      </c>
      <c r="G16" s="63">
        <f t="shared" si="3"/>
        <v>684</v>
      </c>
      <c r="H16" s="64" t="s">
        <v>15</v>
      </c>
      <c r="I16" s="46">
        <v>14</v>
      </c>
      <c r="J16" s="46">
        <v>78</v>
      </c>
      <c r="K16" s="46">
        <v>5</v>
      </c>
      <c r="L16" s="46">
        <v>4</v>
      </c>
      <c r="M16" s="62">
        <f t="shared" si="1"/>
        <v>105</v>
      </c>
      <c r="N16" s="63">
        <f t="shared" si="4"/>
        <v>464</v>
      </c>
      <c r="O16" s="64" t="s">
        <v>8</v>
      </c>
      <c r="P16" s="46">
        <v>3</v>
      </c>
      <c r="Q16" s="46">
        <v>118</v>
      </c>
      <c r="R16" s="46">
        <v>9</v>
      </c>
      <c r="S16" s="46">
        <v>5</v>
      </c>
      <c r="T16" s="62">
        <f t="shared" si="2"/>
        <v>150</v>
      </c>
      <c r="U16" s="63">
        <f t="shared" si="5"/>
        <v>618.5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5</v>
      </c>
      <c r="C17" s="61">
        <v>136</v>
      </c>
      <c r="D17" s="61">
        <v>12</v>
      </c>
      <c r="E17" s="61">
        <v>4</v>
      </c>
      <c r="F17" s="62">
        <f t="shared" si="0"/>
        <v>172.5</v>
      </c>
      <c r="G17" s="63">
        <f t="shared" si="3"/>
        <v>665.5</v>
      </c>
      <c r="H17" s="64" t="s">
        <v>18</v>
      </c>
      <c r="I17" s="46">
        <v>7</v>
      </c>
      <c r="J17" s="46">
        <v>90</v>
      </c>
      <c r="K17" s="46">
        <v>9</v>
      </c>
      <c r="L17" s="46">
        <v>4</v>
      </c>
      <c r="M17" s="62">
        <f t="shared" si="1"/>
        <v>121.5</v>
      </c>
      <c r="N17" s="63">
        <f t="shared" si="4"/>
        <v>462.5</v>
      </c>
      <c r="O17" s="64" t="s">
        <v>10</v>
      </c>
      <c r="P17" s="46">
        <v>5</v>
      </c>
      <c r="Q17" s="46">
        <v>100</v>
      </c>
      <c r="R17" s="46">
        <v>9</v>
      </c>
      <c r="S17" s="46">
        <v>4</v>
      </c>
      <c r="T17" s="62">
        <f t="shared" si="2"/>
        <v>130.5</v>
      </c>
      <c r="U17" s="63">
        <f t="shared" si="5"/>
        <v>579.5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12</v>
      </c>
      <c r="C18" s="61">
        <v>127</v>
      </c>
      <c r="D18" s="61">
        <v>15</v>
      </c>
      <c r="E18" s="61">
        <v>2</v>
      </c>
      <c r="F18" s="62">
        <f t="shared" si="0"/>
        <v>168</v>
      </c>
      <c r="G18" s="63">
        <f t="shared" si="3"/>
        <v>665.5</v>
      </c>
      <c r="H18" s="64" t="s">
        <v>20</v>
      </c>
      <c r="I18" s="46">
        <v>9</v>
      </c>
      <c r="J18" s="46">
        <v>85</v>
      </c>
      <c r="K18" s="46">
        <v>10</v>
      </c>
      <c r="L18" s="46">
        <v>3</v>
      </c>
      <c r="M18" s="62">
        <f t="shared" si="1"/>
        <v>117</v>
      </c>
      <c r="N18" s="63">
        <f t="shared" si="4"/>
        <v>459</v>
      </c>
      <c r="O18" s="64" t="s">
        <v>13</v>
      </c>
      <c r="P18" s="46">
        <v>6</v>
      </c>
      <c r="Q18" s="46">
        <v>97</v>
      </c>
      <c r="R18" s="46">
        <v>12</v>
      </c>
      <c r="S18" s="46">
        <v>1</v>
      </c>
      <c r="T18" s="62">
        <f t="shared" si="2"/>
        <v>126.5</v>
      </c>
      <c r="U18" s="63">
        <f t="shared" si="5"/>
        <v>549.5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123</v>
      </c>
      <c r="D19" s="69">
        <v>12</v>
      </c>
      <c r="E19" s="69">
        <v>4</v>
      </c>
      <c r="F19" s="70">
        <f t="shared" si="0"/>
        <v>160.5</v>
      </c>
      <c r="G19" s="71">
        <f t="shared" si="3"/>
        <v>652.5</v>
      </c>
      <c r="H19" s="72" t="s">
        <v>22</v>
      </c>
      <c r="I19" s="45">
        <v>12</v>
      </c>
      <c r="J19" s="45">
        <v>93</v>
      </c>
      <c r="K19" s="45">
        <v>12</v>
      </c>
      <c r="L19" s="45">
        <v>3</v>
      </c>
      <c r="M19" s="62">
        <f t="shared" si="1"/>
        <v>130.5</v>
      </c>
      <c r="N19" s="63">
        <f>M16+M17+M18+M19</f>
        <v>474</v>
      </c>
      <c r="O19" s="64" t="s">
        <v>16</v>
      </c>
      <c r="P19" s="46">
        <v>5</v>
      </c>
      <c r="Q19" s="46">
        <v>89</v>
      </c>
      <c r="R19" s="46">
        <v>9</v>
      </c>
      <c r="S19" s="46">
        <v>2</v>
      </c>
      <c r="T19" s="62">
        <f t="shared" si="2"/>
        <v>114.5</v>
      </c>
      <c r="U19" s="63">
        <f t="shared" si="5"/>
        <v>521.5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9</v>
      </c>
      <c r="C20" s="67">
        <v>123</v>
      </c>
      <c r="D20" s="67">
        <v>12</v>
      </c>
      <c r="E20" s="67">
        <v>4</v>
      </c>
      <c r="F20" s="73">
        <f t="shared" si="0"/>
        <v>161.5</v>
      </c>
      <c r="G20" s="74"/>
      <c r="H20" s="64" t="s">
        <v>24</v>
      </c>
      <c r="I20" s="46">
        <v>8</v>
      </c>
      <c r="J20" s="46">
        <v>126</v>
      </c>
      <c r="K20" s="46">
        <v>10</v>
      </c>
      <c r="L20" s="46">
        <v>5</v>
      </c>
      <c r="M20" s="73">
        <f t="shared" si="1"/>
        <v>162.5</v>
      </c>
      <c r="N20" s="63">
        <f>M17+M18+M19+M20</f>
        <v>531.5</v>
      </c>
      <c r="O20" s="64" t="s">
        <v>45</v>
      </c>
      <c r="P20" s="45">
        <v>2</v>
      </c>
      <c r="Q20" s="45">
        <v>89</v>
      </c>
      <c r="R20" s="45">
        <v>7</v>
      </c>
      <c r="S20" s="45">
        <v>1</v>
      </c>
      <c r="T20" s="73">
        <f t="shared" si="2"/>
        <v>106.5</v>
      </c>
      <c r="U20" s="63">
        <f t="shared" si="5"/>
        <v>478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13</v>
      </c>
      <c r="C21" s="61">
        <v>120</v>
      </c>
      <c r="D21" s="61">
        <v>13</v>
      </c>
      <c r="E21" s="61">
        <v>6</v>
      </c>
      <c r="F21" s="62">
        <f t="shared" si="0"/>
        <v>167.5</v>
      </c>
      <c r="G21" s="75"/>
      <c r="H21" s="72" t="s">
        <v>25</v>
      </c>
      <c r="I21" s="46">
        <v>5</v>
      </c>
      <c r="J21" s="46">
        <v>109</v>
      </c>
      <c r="K21" s="46">
        <v>9</v>
      </c>
      <c r="L21" s="46">
        <v>4</v>
      </c>
      <c r="M21" s="62">
        <f t="shared" si="1"/>
        <v>139.5</v>
      </c>
      <c r="N21" s="63">
        <f>M18+M19+M20+M21</f>
        <v>549.5</v>
      </c>
      <c r="O21" s="68" t="s">
        <v>46</v>
      </c>
      <c r="P21" s="47">
        <v>4</v>
      </c>
      <c r="Q21" s="47">
        <v>78</v>
      </c>
      <c r="R21" s="47">
        <v>8</v>
      </c>
      <c r="S21" s="47">
        <v>2</v>
      </c>
      <c r="T21" s="70">
        <f t="shared" si="2"/>
        <v>101</v>
      </c>
      <c r="U21" s="71">
        <f t="shared" si="5"/>
        <v>448.5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24</v>
      </c>
      <c r="C22" s="61">
        <v>112</v>
      </c>
      <c r="D22" s="61">
        <v>10</v>
      </c>
      <c r="E22" s="61">
        <v>4</v>
      </c>
      <c r="F22" s="62">
        <f t="shared" si="0"/>
        <v>154</v>
      </c>
      <c r="G22" s="63"/>
      <c r="H22" s="68" t="s">
        <v>26</v>
      </c>
      <c r="I22" s="47">
        <v>20</v>
      </c>
      <c r="J22" s="47">
        <v>123</v>
      </c>
      <c r="K22" s="47">
        <v>9</v>
      </c>
      <c r="L22" s="47">
        <v>7</v>
      </c>
      <c r="M22" s="62">
        <f t="shared" si="1"/>
        <v>168.5</v>
      </c>
      <c r="N22" s="71">
        <f>M19+M20+M21+M22</f>
        <v>601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7" t="s">
        <v>47</v>
      </c>
      <c r="B23" s="208"/>
      <c r="C23" s="213" t="s">
        <v>50</v>
      </c>
      <c r="D23" s="214"/>
      <c r="E23" s="214"/>
      <c r="F23" s="215"/>
      <c r="G23" s="89">
        <f>MAX(G13:G19)</f>
        <v>685</v>
      </c>
      <c r="H23" s="211" t="s">
        <v>48</v>
      </c>
      <c r="I23" s="212"/>
      <c r="J23" s="204" t="s">
        <v>50</v>
      </c>
      <c r="K23" s="205"/>
      <c r="L23" s="205"/>
      <c r="M23" s="206"/>
      <c r="N23" s="90">
        <f>MAX(N10:N22)</f>
        <v>621.5</v>
      </c>
      <c r="O23" s="207" t="s">
        <v>49</v>
      </c>
      <c r="P23" s="208"/>
      <c r="Q23" s="213" t="s">
        <v>50</v>
      </c>
      <c r="R23" s="214"/>
      <c r="S23" s="214"/>
      <c r="T23" s="215"/>
      <c r="U23" s="89">
        <f>MAX(U13:U21)</f>
        <v>641.5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3" t="s">
        <v>72</v>
      </c>
      <c r="D24" s="86"/>
      <c r="E24" s="86"/>
      <c r="F24" s="87" t="s">
        <v>88</v>
      </c>
      <c r="G24" s="88"/>
      <c r="H24" s="209"/>
      <c r="I24" s="210"/>
      <c r="J24" s="83" t="s">
        <v>72</v>
      </c>
      <c r="K24" s="86"/>
      <c r="L24" s="86"/>
      <c r="M24" s="87" t="s">
        <v>73</v>
      </c>
      <c r="N24" s="88"/>
      <c r="O24" s="209"/>
      <c r="P24" s="210"/>
      <c r="Q24" s="83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4" zoomScaleNormal="100" workbookViewId="0">
      <selection activeCell="V15" sqref="V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CALLE40 X CARRERA38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1130</v>
      </c>
      <c r="M5" s="176"/>
      <c r="N5" s="176"/>
      <c r="O5" s="12"/>
      <c r="P5" s="165" t="s">
        <v>57</v>
      </c>
      <c r="Q5" s="165"/>
      <c r="R5" s="165"/>
      <c r="S5" s="174" t="s">
        <v>93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150</v>
      </c>
      <c r="E6" s="172"/>
      <c r="F6" s="172"/>
      <c r="G6" s="172"/>
      <c r="H6" s="172"/>
      <c r="I6" s="165" t="s">
        <v>59</v>
      </c>
      <c r="J6" s="165"/>
      <c r="K6" s="165"/>
      <c r="L6" s="177">
        <v>2</v>
      </c>
      <c r="M6" s="177"/>
      <c r="N6" s="177"/>
      <c r="O6" s="42"/>
      <c r="P6" s="165" t="s">
        <v>58</v>
      </c>
      <c r="Q6" s="165"/>
      <c r="R6" s="165"/>
      <c r="S6" s="170">
        <f>'G-1'!S6:U6</f>
        <v>42951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6" t="s">
        <v>34</v>
      </c>
      <c r="C8" s="167"/>
      <c r="D8" s="167"/>
      <c r="E8" s="168"/>
      <c r="F8" s="163" t="s">
        <v>35</v>
      </c>
      <c r="G8" s="163" t="s">
        <v>37</v>
      </c>
      <c r="H8" s="163" t="s">
        <v>36</v>
      </c>
      <c r="I8" s="166" t="s">
        <v>34</v>
      </c>
      <c r="J8" s="167"/>
      <c r="K8" s="167"/>
      <c r="L8" s="168"/>
      <c r="M8" s="163" t="s">
        <v>35</v>
      </c>
      <c r="N8" s="163" t="s">
        <v>37</v>
      </c>
      <c r="O8" s="163" t="s">
        <v>36</v>
      </c>
      <c r="P8" s="166" t="s">
        <v>34</v>
      </c>
      <c r="Q8" s="167"/>
      <c r="R8" s="167"/>
      <c r="S8" s="168"/>
      <c r="T8" s="163" t="s">
        <v>35</v>
      </c>
      <c r="U8" s="163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4</v>
      </c>
      <c r="C10" s="46">
        <v>106</v>
      </c>
      <c r="D10" s="46">
        <v>17</v>
      </c>
      <c r="E10" s="46">
        <v>6</v>
      </c>
      <c r="F10" s="62">
        <f>B10*0.5+C10*1+D10*2+E10*2.5</f>
        <v>157</v>
      </c>
      <c r="G10" s="2"/>
      <c r="H10" s="19" t="s">
        <v>4</v>
      </c>
      <c r="I10" s="46">
        <v>8</v>
      </c>
      <c r="J10" s="46">
        <v>149</v>
      </c>
      <c r="K10" s="46">
        <v>13</v>
      </c>
      <c r="L10" s="46">
        <v>5</v>
      </c>
      <c r="M10" s="6">
        <f>I10*0.5+J10*1+K10*2+L10*2.5</f>
        <v>191.5</v>
      </c>
      <c r="N10" s="9">
        <f>F20+F21+F22+M10</f>
        <v>684</v>
      </c>
      <c r="O10" s="19" t="s">
        <v>43</v>
      </c>
      <c r="P10" s="46">
        <v>3</v>
      </c>
      <c r="Q10" s="46">
        <v>126</v>
      </c>
      <c r="R10" s="46">
        <v>19</v>
      </c>
      <c r="S10" s="46">
        <v>2</v>
      </c>
      <c r="T10" s="6">
        <f>P10*0.5+Q10*1+R10*2+S10*2.5</f>
        <v>170.5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</v>
      </c>
      <c r="C11" s="46">
        <v>119</v>
      </c>
      <c r="D11" s="46">
        <v>15</v>
      </c>
      <c r="E11" s="46">
        <v>5</v>
      </c>
      <c r="F11" s="6">
        <f t="shared" ref="F11:F22" si="0">B11*0.5+C11*1+D11*2+E11*2.5</f>
        <v>164.5</v>
      </c>
      <c r="G11" s="2"/>
      <c r="H11" s="19" t="s">
        <v>5</v>
      </c>
      <c r="I11" s="46">
        <v>12</v>
      </c>
      <c r="J11" s="46">
        <v>103</v>
      </c>
      <c r="K11" s="46">
        <v>10</v>
      </c>
      <c r="L11" s="46">
        <v>3</v>
      </c>
      <c r="M11" s="6">
        <f t="shared" ref="M11:M22" si="1">I11*0.5+J11*1+K11*2+L11*2.5</f>
        <v>136.5</v>
      </c>
      <c r="N11" s="9">
        <f>F21+F22+M10+M11</f>
        <v>653.5</v>
      </c>
      <c r="O11" s="19" t="s">
        <v>44</v>
      </c>
      <c r="P11" s="46">
        <v>6</v>
      </c>
      <c r="Q11" s="46">
        <v>155</v>
      </c>
      <c r="R11" s="46">
        <v>17</v>
      </c>
      <c r="S11" s="46">
        <v>5</v>
      </c>
      <c r="T11" s="6">
        <f t="shared" ref="T11:T21" si="2">P11*0.5+Q11*1+R11*2+S11*2.5</f>
        <v>204.5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</v>
      </c>
      <c r="C12" s="46">
        <v>129</v>
      </c>
      <c r="D12" s="46">
        <v>20</v>
      </c>
      <c r="E12" s="46">
        <v>4</v>
      </c>
      <c r="F12" s="6">
        <f t="shared" si="0"/>
        <v>183</v>
      </c>
      <c r="G12" s="2"/>
      <c r="H12" s="19" t="s">
        <v>6</v>
      </c>
      <c r="I12" s="46">
        <v>5</v>
      </c>
      <c r="J12" s="46">
        <v>112</v>
      </c>
      <c r="K12" s="46">
        <v>14</v>
      </c>
      <c r="L12" s="46">
        <v>7</v>
      </c>
      <c r="M12" s="6">
        <f t="shared" si="1"/>
        <v>160</v>
      </c>
      <c r="N12" s="2">
        <f>F22+M10+M11+M12</f>
        <v>650.5</v>
      </c>
      <c r="O12" s="19" t="s">
        <v>32</v>
      </c>
      <c r="P12" s="46">
        <v>6</v>
      </c>
      <c r="Q12" s="46">
        <v>130</v>
      </c>
      <c r="R12" s="46">
        <v>20</v>
      </c>
      <c r="S12" s="46">
        <v>4</v>
      </c>
      <c r="T12" s="6">
        <f t="shared" si="2"/>
        <v>183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</v>
      </c>
      <c r="C13" s="46">
        <v>142</v>
      </c>
      <c r="D13" s="46">
        <v>23</v>
      </c>
      <c r="E13" s="46">
        <v>8</v>
      </c>
      <c r="F13" s="6">
        <f t="shared" si="0"/>
        <v>211.5</v>
      </c>
      <c r="G13" s="2">
        <f>F10+F11+F12+F13</f>
        <v>716</v>
      </c>
      <c r="H13" s="19" t="s">
        <v>7</v>
      </c>
      <c r="I13" s="46">
        <v>4</v>
      </c>
      <c r="J13" s="46">
        <v>121</v>
      </c>
      <c r="K13" s="46">
        <v>16</v>
      </c>
      <c r="L13" s="46">
        <v>4</v>
      </c>
      <c r="M13" s="6">
        <f t="shared" si="1"/>
        <v>165</v>
      </c>
      <c r="N13" s="2">
        <f t="shared" ref="N13:N18" si="3">M10+M11+M12+M13</f>
        <v>653</v>
      </c>
      <c r="O13" s="19" t="s">
        <v>33</v>
      </c>
      <c r="P13" s="46">
        <v>12</v>
      </c>
      <c r="Q13" s="46">
        <v>137</v>
      </c>
      <c r="R13" s="46">
        <v>13</v>
      </c>
      <c r="S13" s="46">
        <v>3</v>
      </c>
      <c r="T13" s="6">
        <f t="shared" si="2"/>
        <v>176.5</v>
      </c>
      <c r="U13" s="2">
        <f t="shared" ref="U13:U21" si="4">T10+T11+T12+T13</f>
        <v>734.5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9</v>
      </c>
      <c r="C14" s="46">
        <v>108</v>
      </c>
      <c r="D14" s="46">
        <v>21</v>
      </c>
      <c r="E14" s="46">
        <v>8</v>
      </c>
      <c r="F14" s="6">
        <f t="shared" si="0"/>
        <v>174.5</v>
      </c>
      <c r="G14" s="2">
        <f t="shared" ref="G14:G19" si="5">F11+F12+F13+F14</f>
        <v>733.5</v>
      </c>
      <c r="H14" s="19" t="s">
        <v>9</v>
      </c>
      <c r="I14" s="46">
        <v>6</v>
      </c>
      <c r="J14" s="46">
        <v>116</v>
      </c>
      <c r="K14" s="46">
        <v>14</v>
      </c>
      <c r="L14" s="46">
        <v>3</v>
      </c>
      <c r="M14" s="6">
        <f t="shared" si="1"/>
        <v>154.5</v>
      </c>
      <c r="N14" s="2">
        <f t="shared" si="3"/>
        <v>616</v>
      </c>
      <c r="O14" s="19" t="s">
        <v>29</v>
      </c>
      <c r="P14" s="45">
        <v>9</v>
      </c>
      <c r="Q14" s="45">
        <v>149</v>
      </c>
      <c r="R14" s="45">
        <v>21</v>
      </c>
      <c r="S14" s="45">
        <v>2</v>
      </c>
      <c r="T14" s="6">
        <f t="shared" si="2"/>
        <v>200.5</v>
      </c>
      <c r="U14" s="2">
        <f t="shared" si="4"/>
        <v>764.5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7</v>
      </c>
      <c r="C15" s="46">
        <v>123</v>
      </c>
      <c r="D15" s="46">
        <v>13</v>
      </c>
      <c r="E15" s="46">
        <v>3</v>
      </c>
      <c r="F15" s="6">
        <f t="shared" si="0"/>
        <v>160</v>
      </c>
      <c r="G15" s="2">
        <f t="shared" si="5"/>
        <v>729</v>
      </c>
      <c r="H15" s="19" t="s">
        <v>12</v>
      </c>
      <c r="I15" s="46">
        <v>8</v>
      </c>
      <c r="J15" s="46">
        <v>130</v>
      </c>
      <c r="K15" s="46">
        <v>15</v>
      </c>
      <c r="L15" s="46">
        <v>4</v>
      </c>
      <c r="M15" s="6">
        <f t="shared" si="1"/>
        <v>174</v>
      </c>
      <c r="N15" s="2">
        <f t="shared" si="3"/>
        <v>653.5</v>
      </c>
      <c r="O15" s="18" t="s">
        <v>30</v>
      </c>
      <c r="P15" s="46">
        <v>7</v>
      </c>
      <c r="Q15" s="46">
        <v>126</v>
      </c>
      <c r="R15" s="46">
        <v>18</v>
      </c>
      <c r="S15" s="46">
        <v>3</v>
      </c>
      <c r="T15" s="6">
        <f t="shared" si="2"/>
        <v>173</v>
      </c>
      <c r="U15" s="2">
        <f t="shared" si="4"/>
        <v>733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5</v>
      </c>
      <c r="C16" s="46">
        <v>138</v>
      </c>
      <c r="D16" s="46">
        <v>14</v>
      </c>
      <c r="E16" s="46">
        <v>7</v>
      </c>
      <c r="F16" s="6">
        <f t="shared" si="0"/>
        <v>186</v>
      </c>
      <c r="G16" s="2">
        <f t="shared" si="5"/>
        <v>732</v>
      </c>
      <c r="H16" s="19" t="s">
        <v>15</v>
      </c>
      <c r="I16" s="46">
        <v>7</v>
      </c>
      <c r="J16" s="46">
        <v>124</v>
      </c>
      <c r="K16" s="46">
        <v>14</v>
      </c>
      <c r="L16" s="46">
        <v>5</v>
      </c>
      <c r="M16" s="6">
        <f t="shared" si="1"/>
        <v>168</v>
      </c>
      <c r="N16" s="2">
        <f t="shared" si="3"/>
        <v>661.5</v>
      </c>
      <c r="O16" s="19" t="s">
        <v>8</v>
      </c>
      <c r="P16" s="46">
        <v>5</v>
      </c>
      <c r="Q16" s="46">
        <v>144</v>
      </c>
      <c r="R16" s="46">
        <v>14</v>
      </c>
      <c r="S16" s="46">
        <v>4</v>
      </c>
      <c r="T16" s="6">
        <f t="shared" si="2"/>
        <v>184.5</v>
      </c>
      <c r="U16" s="2">
        <f t="shared" si="4"/>
        <v>734.5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6</v>
      </c>
      <c r="C17" s="46">
        <v>139</v>
      </c>
      <c r="D17" s="46">
        <v>15</v>
      </c>
      <c r="E17" s="46">
        <v>3</v>
      </c>
      <c r="F17" s="6">
        <f t="shared" si="0"/>
        <v>179.5</v>
      </c>
      <c r="G17" s="2">
        <f t="shared" si="5"/>
        <v>700</v>
      </c>
      <c r="H17" s="19" t="s">
        <v>18</v>
      </c>
      <c r="I17" s="46">
        <v>7</v>
      </c>
      <c r="J17" s="46">
        <v>91</v>
      </c>
      <c r="K17" s="46">
        <v>16</v>
      </c>
      <c r="L17" s="46">
        <v>3</v>
      </c>
      <c r="M17" s="6">
        <f t="shared" si="1"/>
        <v>134</v>
      </c>
      <c r="N17" s="2">
        <f t="shared" si="3"/>
        <v>630.5</v>
      </c>
      <c r="O17" s="19" t="s">
        <v>10</v>
      </c>
      <c r="P17" s="46">
        <v>5</v>
      </c>
      <c r="Q17" s="46">
        <v>102</v>
      </c>
      <c r="R17" s="46">
        <v>16</v>
      </c>
      <c r="S17" s="46">
        <v>3</v>
      </c>
      <c r="T17" s="6">
        <f t="shared" si="2"/>
        <v>144</v>
      </c>
      <c r="U17" s="2">
        <f t="shared" si="4"/>
        <v>702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19</v>
      </c>
      <c r="C18" s="46">
        <v>135</v>
      </c>
      <c r="D18" s="46">
        <v>19</v>
      </c>
      <c r="E18" s="46">
        <v>6</v>
      </c>
      <c r="F18" s="6">
        <f t="shared" si="0"/>
        <v>197.5</v>
      </c>
      <c r="G18" s="2">
        <f t="shared" si="5"/>
        <v>723</v>
      </c>
      <c r="H18" s="19" t="s">
        <v>20</v>
      </c>
      <c r="I18" s="46">
        <v>9</v>
      </c>
      <c r="J18" s="46">
        <v>97</v>
      </c>
      <c r="K18" s="46">
        <v>17</v>
      </c>
      <c r="L18" s="46">
        <v>2</v>
      </c>
      <c r="M18" s="6">
        <f t="shared" si="1"/>
        <v>140.5</v>
      </c>
      <c r="N18" s="2">
        <f t="shared" si="3"/>
        <v>616.5</v>
      </c>
      <c r="O18" s="19" t="s">
        <v>13</v>
      </c>
      <c r="P18" s="46">
        <v>4</v>
      </c>
      <c r="Q18" s="46">
        <v>141</v>
      </c>
      <c r="R18" s="46">
        <v>17</v>
      </c>
      <c r="S18" s="46">
        <v>2</v>
      </c>
      <c r="T18" s="6">
        <f t="shared" si="2"/>
        <v>182</v>
      </c>
      <c r="U18" s="2">
        <f t="shared" si="4"/>
        <v>683.5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149</v>
      </c>
      <c r="D19" s="47">
        <v>17</v>
      </c>
      <c r="E19" s="47">
        <v>7</v>
      </c>
      <c r="F19" s="7">
        <f t="shared" si="0"/>
        <v>203.5</v>
      </c>
      <c r="G19" s="3">
        <f t="shared" si="5"/>
        <v>766.5</v>
      </c>
      <c r="H19" s="20" t="s">
        <v>22</v>
      </c>
      <c r="I19" s="45">
        <v>14</v>
      </c>
      <c r="J19" s="45">
        <v>105</v>
      </c>
      <c r="K19" s="45">
        <v>19</v>
      </c>
      <c r="L19" s="45">
        <v>4</v>
      </c>
      <c r="M19" s="6">
        <f t="shared" si="1"/>
        <v>160</v>
      </c>
      <c r="N19" s="2">
        <f>M16+M17+M18+M19</f>
        <v>602.5</v>
      </c>
      <c r="O19" s="19" t="s">
        <v>16</v>
      </c>
      <c r="P19" s="46">
        <v>9</v>
      </c>
      <c r="Q19" s="46">
        <v>133</v>
      </c>
      <c r="R19" s="46">
        <v>19</v>
      </c>
      <c r="S19" s="46">
        <v>3</v>
      </c>
      <c r="T19" s="6">
        <f t="shared" si="2"/>
        <v>183</v>
      </c>
      <c r="U19" s="2">
        <f t="shared" si="4"/>
        <v>693.5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6</v>
      </c>
      <c r="C20" s="45">
        <v>119</v>
      </c>
      <c r="D20" s="45">
        <v>15</v>
      </c>
      <c r="E20" s="45">
        <v>6</v>
      </c>
      <c r="F20" s="8">
        <f t="shared" si="0"/>
        <v>167</v>
      </c>
      <c r="G20" s="35"/>
      <c r="H20" s="19" t="s">
        <v>24</v>
      </c>
      <c r="I20" s="46">
        <v>8</v>
      </c>
      <c r="J20" s="46">
        <v>114</v>
      </c>
      <c r="K20" s="46">
        <v>14</v>
      </c>
      <c r="L20" s="46">
        <v>3</v>
      </c>
      <c r="M20" s="8">
        <f t="shared" si="1"/>
        <v>153.5</v>
      </c>
      <c r="N20" s="2">
        <f>M17+M18+M19+M20</f>
        <v>588</v>
      </c>
      <c r="O20" s="19" t="s">
        <v>45</v>
      </c>
      <c r="P20" s="45">
        <v>7</v>
      </c>
      <c r="Q20" s="45">
        <v>138</v>
      </c>
      <c r="R20" s="45">
        <v>14</v>
      </c>
      <c r="S20" s="45">
        <v>4</v>
      </c>
      <c r="T20" s="8">
        <f t="shared" si="2"/>
        <v>179.5</v>
      </c>
      <c r="U20" s="2">
        <f t="shared" si="4"/>
        <v>688.5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8</v>
      </c>
      <c r="C21" s="46">
        <v>113</v>
      </c>
      <c r="D21" s="46">
        <v>13</v>
      </c>
      <c r="E21" s="46">
        <v>8</v>
      </c>
      <c r="F21" s="6">
        <f t="shared" si="0"/>
        <v>163</v>
      </c>
      <c r="G21" s="36"/>
      <c r="H21" s="20" t="s">
        <v>25</v>
      </c>
      <c r="I21" s="46">
        <v>11</v>
      </c>
      <c r="J21" s="46">
        <v>130</v>
      </c>
      <c r="K21" s="46">
        <v>16</v>
      </c>
      <c r="L21" s="46">
        <v>7</v>
      </c>
      <c r="M21" s="6">
        <f t="shared" si="1"/>
        <v>185</v>
      </c>
      <c r="N21" s="2">
        <f>M18+M19+M20+M21</f>
        <v>639</v>
      </c>
      <c r="O21" s="21" t="s">
        <v>46</v>
      </c>
      <c r="P21" s="47">
        <v>8</v>
      </c>
      <c r="Q21" s="47">
        <v>124</v>
      </c>
      <c r="R21" s="47">
        <v>12</v>
      </c>
      <c r="S21" s="47">
        <v>3</v>
      </c>
      <c r="T21" s="7">
        <f t="shared" si="2"/>
        <v>159.5</v>
      </c>
      <c r="U21" s="3">
        <f t="shared" si="4"/>
        <v>704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11</v>
      </c>
      <c r="C22" s="46">
        <v>125</v>
      </c>
      <c r="D22" s="46">
        <v>11</v>
      </c>
      <c r="E22" s="46">
        <v>4</v>
      </c>
      <c r="F22" s="6">
        <f t="shared" si="0"/>
        <v>162.5</v>
      </c>
      <c r="G22" s="2"/>
      <c r="H22" s="21" t="s">
        <v>26</v>
      </c>
      <c r="I22" s="47">
        <v>15</v>
      </c>
      <c r="J22" s="47">
        <v>140</v>
      </c>
      <c r="K22" s="47">
        <v>20</v>
      </c>
      <c r="L22" s="47">
        <v>7</v>
      </c>
      <c r="M22" s="6">
        <f t="shared" si="1"/>
        <v>205</v>
      </c>
      <c r="N22" s="3">
        <f>M19+M20+M21+M22</f>
        <v>703.5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766.5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703.5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764.5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72</v>
      </c>
      <c r="D24" s="86"/>
      <c r="E24" s="86"/>
      <c r="F24" s="87" t="s">
        <v>88</v>
      </c>
      <c r="G24" s="88"/>
      <c r="H24" s="183"/>
      <c r="I24" s="184"/>
      <c r="J24" s="82" t="s">
        <v>72</v>
      </c>
      <c r="K24" s="86"/>
      <c r="L24" s="86"/>
      <c r="M24" s="87" t="s">
        <v>92</v>
      </c>
      <c r="N24" s="88"/>
      <c r="O24" s="183"/>
      <c r="P24" s="184"/>
      <c r="Q24" s="82" t="s">
        <v>72</v>
      </c>
      <c r="R24" s="86"/>
      <c r="S24" s="86"/>
      <c r="T24" s="87" t="s">
        <v>77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61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5" t="str">
        <f>'G-1'!D5:H5</f>
        <v>CALLE40 X CARRERA38</v>
      </c>
      <c r="E6" s="175"/>
      <c r="F6" s="175"/>
      <c r="G6" s="175"/>
      <c r="H6" s="175"/>
      <c r="I6" s="165" t="s">
        <v>53</v>
      </c>
      <c r="J6" s="165"/>
      <c r="K6" s="165"/>
      <c r="L6" s="176">
        <f>'G-1'!L5:N5</f>
        <v>1130</v>
      </c>
      <c r="M6" s="176"/>
      <c r="N6" s="176"/>
      <c r="O6" s="12"/>
      <c r="P6" s="165" t="s">
        <v>58</v>
      </c>
      <c r="Q6" s="165"/>
      <c r="R6" s="165"/>
      <c r="S6" s="216">
        <f>'G-1'!S6:U6</f>
        <v>42951</v>
      </c>
      <c r="T6" s="216"/>
      <c r="U6" s="216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6" t="s">
        <v>34</v>
      </c>
      <c r="C8" s="167"/>
      <c r="D8" s="167"/>
      <c r="E8" s="168"/>
      <c r="F8" s="163" t="s">
        <v>35</v>
      </c>
      <c r="G8" s="163" t="s">
        <v>37</v>
      </c>
      <c r="H8" s="163" t="s">
        <v>36</v>
      </c>
      <c r="I8" s="166" t="s">
        <v>34</v>
      </c>
      <c r="J8" s="167"/>
      <c r="K8" s="167"/>
      <c r="L8" s="168"/>
      <c r="M8" s="163" t="s">
        <v>35</v>
      </c>
      <c r="N8" s="163" t="s">
        <v>37</v>
      </c>
      <c r="O8" s="163" t="s">
        <v>36</v>
      </c>
      <c r="P8" s="166" t="s">
        <v>34</v>
      </c>
      <c r="Q8" s="167"/>
      <c r="R8" s="167"/>
      <c r="S8" s="168"/>
      <c r="T8" s="163" t="s">
        <v>35</v>
      </c>
      <c r="U8" s="163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f>'G-1'!B10+'G-3'!B10+'G-4'!B10</f>
        <v>14</v>
      </c>
      <c r="C10" s="46">
        <f>'G-1'!C10+'G-3'!C10+'G-4'!C10</f>
        <v>237</v>
      </c>
      <c r="D10" s="46">
        <f>'G-1'!D10+'G-3'!D10+'G-4'!D10</f>
        <v>40</v>
      </c>
      <c r="E10" s="46">
        <f>'G-1'!E10+'G-3'!E10+'G-4'!E10</f>
        <v>8</v>
      </c>
      <c r="F10" s="6">
        <f t="shared" ref="F10:F22" si="0">B10*0.5+C10*1+D10*2+E10*2.5</f>
        <v>344</v>
      </c>
      <c r="G10" s="2"/>
      <c r="H10" s="19" t="s">
        <v>4</v>
      </c>
      <c r="I10" s="46">
        <f>'G-1'!I10+'G-3'!I10+'G-4'!I10</f>
        <v>36</v>
      </c>
      <c r="J10" s="46">
        <f>'G-1'!J10+'G-3'!J10+'G-4'!J10</f>
        <v>348</v>
      </c>
      <c r="K10" s="46">
        <f>'G-1'!K10+'G-3'!K10+'G-4'!K10</f>
        <v>59</v>
      </c>
      <c r="L10" s="46">
        <f>'G-1'!L10+'G-3'!L10+'G-4'!L10</f>
        <v>16</v>
      </c>
      <c r="M10" s="6">
        <f t="shared" ref="M10:M22" si="1">I10*0.5+J10*1+K10*2+L10*2.5</f>
        <v>524</v>
      </c>
      <c r="N10" s="9">
        <f>F20+F21+F22+M10</f>
        <v>2015.5</v>
      </c>
      <c r="O10" s="19" t="s">
        <v>43</v>
      </c>
      <c r="P10" s="46">
        <f>'G-1'!P10+'G-3'!P10+'G-4'!P10</f>
        <v>22</v>
      </c>
      <c r="Q10" s="46">
        <f>'G-1'!Q10+'G-3'!Q10+'G-4'!Q10</f>
        <v>384</v>
      </c>
      <c r="R10" s="46">
        <f>'G-1'!R10+'G-3'!R10+'G-4'!R10</f>
        <v>47</v>
      </c>
      <c r="S10" s="46">
        <f>'G-1'!S10+'G-3'!S10+'G-4'!S10</f>
        <v>12</v>
      </c>
      <c r="T10" s="6">
        <f t="shared" ref="T10:T21" si="2">P10*0.5+Q10*1+R10*2+S10*2.5</f>
        <v>519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19</v>
      </c>
      <c r="C11" s="46">
        <f>'G-1'!C11+'G-3'!C11+'G-4'!C11</f>
        <v>275</v>
      </c>
      <c r="D11" s="46">
        <f>'G-1'!D11+'G-3'!D11+'G-4'!D11</f>
        <v>41</v>
      </c>
      <c r="E11" s="46">
        <f>'G-1'!E11+'G-3'!E11+'G-4'!E11</f>
        <v>8</v>
      </c>
      <c r="F11" s="6">
        <f t="shared" si="0"/>
        <v>386.5</v>
      </c>
      <c r="G11" s="2"/>
      <c r="H11" s="19" t="s">
        <v>5</v>
      </c>
      <c r="I11" s="46">
        <f>'G-1'!I11+'G-3'!I11+'G-4'!I11</f>
        <v>39</v>
      </c>
      <c r="J11" s="46">
        <f>'G-1'!J11+'G-3'!J11+'G-4'!J11</f>
        <v>343</v>
      </c>
      <c r="K11" s="46">
        <f>'G-1'!K11+'G-3'!K11+'G-4'!K11</f>
        <v>41</v>
      </c>
      <c r="L11" s="46">
        <f>'G-1'!L11+'G-3'!L11+'G-4'!L11</f>
        <v>14</v>
      </c>
      <c r="M11" s="6">
        <f t="shared" si="1"/>
        <v>479.5</v>
      </c>
      <c r="N11" s="9">
        <f>F21+F22+M10+M11</f>
        <v>2001.5</v>
      </c>
      <c r="O11" s="19" t="s">
        <v>44</v>
      </c>
      <c r="P11" s="46">
        <f>'G-1'!P11+'G-3'!P11+'G-4'!P11</f>
        <v>23</v>
      </c>
      <c r="Q11" s="46">
        <f>'G-1'!Q11+'G-3'!Q11+'G-4'!Q11</f>
        <v>431</v>
      </c>
      <c r="R11" s="46">
        <f>'G-1'!R11+'G-3'!R11+'G-4'!R11</f>
        <v>46</v>
      </c>
      <c r="S11" s="46">
        <f>'G-1'!S11+'G-3'!S11+'G-4'!S11</f>
        <v>15</v>
      </c>
      <c r="T11" s="6">
        <f t="shared" si="2"/>
        <v>572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23</v>
      </c>
      <c r="C12" s="46">
        <f>'G-1'!C12+'G-3'!C12+'G-4'!C12</f>
        <v>313</v>
      </c>
      <c r="D12" s="46">
        <f>'G-1'!D12+'G-3'!D12+'G-4'!D12</f>
        <v>54</v>
      </c>
      <c r="E12" s="46">
        <f>'G-1'!E12+'G-3'!E12+'G-4'!E12</f>
        <v>10</v>
      </c>
      <c r="F12" s="6">
        <f t="shared" si="0"/>
        <v>457.5</v>
      </c>
      <c r="G12" s="2"/>
      <c r="H12" s="19" t="s">
        <v>6</v>
      </c>
      <c r="I12" s="46">
        <f>'G-1'!I12+'G-3'!I12+'G-4'!I12</f>
        <v>19</v>
      </c>
      <c r="J12" s="46">
        <f>'G-1'!J12+'G-3'!J12+'G-4'!J12</f>
        <v>301</v>
      </c>
      <c r="K12" s="46">
        <f>'G-1'!K12+'G-3'!K12+'G-4'!K12</f>
        <v>39</v>
      </c>
      <c r="L12" s="46">
        <f>'G-1'!L12+'G-3'!L12+'G-4'!L12</f>
        <v>13</v>
      </c>
      <c r="M12" s="6">
        <f t="shared" si="1"/>
        <v>421</v>
      </c>
      <c r="N12" s="2">
        <f>F22+M10+M11+M12</f>
        <v>1924</v>
      </c>
      <c r="O12" s="19" t="s">
        <v>32</v>
      </c>
      <c r="P12" s="46">
        <f>'G-1'!P12+'G-3'!P12+'G-4'!P12</f>
        <v>29</v>
      </c>
      <c r="Q12" s="46">
        <f>'G-1'!Q12+'G-3'!Q12+'G-4'!Q12</f>
        <v>402</v>
      </c>
      <c r="R12" s="46">
        <f>'G-1'!R12+'G-3'!R12+'G-4'!R12</f>
        <v>67</v>
      </c>
      <c r="S12" s="46">
        <f>'G-1'!S12+'G-3'!S12+'G-4'!S12</f>
        <v>16</v>
      </c>
      <c r="T12" s="6">
        <f t="shared" si="2"/>
        <v>590.5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31</v>
      </c>
      <c r="C13" s="46">
        <f>'G-1'!C13+'G-3'!C13+'G-4'!C13</f>
        <v>346</v>
      </c>
      <c r="D13" s="46">
        <f>'G-1'!D13+'G-3'!D13+'G-4'!D13</f>
        <v>59</v>
      </c>
      <c r="E13" s="46">
        <f>'G-1'!E13+'G-3'!E13+'G-4'!E13</f>
        <v>13</v>
      </c>
      <c r="F13" s="6">
        <f t="shared" si="0"/>
        <v>512</v>
      </c>
      <c r="G13" s="2">
        <f t="shared" ref="G13:G19" si="3">F10+F11+F12+F13</f>
        <v>1700</v>
      </c>
      <c r="H13" s="19" t="s">
        <v>7</v>
      </c>
      <c r="I13" s="46">
        <f>'G-1'!I13+'G-3'!I13+'G-4'!I13</f>
        <v>25</v>
      </c>
      <c r="J13" s="46">
        <f>'G-1'!J13+'G-3'!J13+'G-4'!J13</f>
        <v>273</v>
      </c>
      <c r="K13" s="46">
        <f>'G-1'!K13+'G-3'!K13+'G-4'!K13</f>
        <v>45</v>
      </c>
      <c r="L13" s="46">
        <f>'G-1'!L13+'G-3'!L13+'G-4'!L13</f>
        <v>8</v>
      </c>
      <c r="M13" s="6">
        <f t="shared" si="1"/>
        <v>395.5</v>
      </c>
      <c r="N13" s="2">
        <f t="shared" ref="N13:N18" si="4">M10+M11+M12+M13</f>
        <v>1820</v>
      </c>
      <c r="O13" s="19" t="s">
        <v>33</v>
      </c>
      <c r="P13" s="46">
        <f>'G-1'!P13+'G-3'!P13+'G-4'!P13</f>
        <v>34</v>
      </c>
      <c r="Q13" s="46">
        <f>'G-1'!Q13+'G-3'!Q13+'G-4'!Q13</f>
        <v>421</v>
      </c>
      <c r="R13" s="46">
        <f>'G-1'!R13+'G-3'!R13+'G-4'!R13</f>
        <v>55</v>
      </c>
      <c r="S13" s="46">
        <f>'G-1'!S13+'G-3'!S13+'G-4'!S13</f>
        <v>12</v>
      </c>
      <c r="T13" s="6">
        <f t="shared" si="2"/>
        <v>578</v>
      </c>
      <c r="U13" s="2">
        <f t="shared" ref="U13:U21" si="5">T10+T11+T12+T13</f>
        <v>2259.5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24</v>
      </c>
      <c r="C14" s="46">
        <f>'G-1'!C14+'G-3'!C14+'G-4'!C14</f>
        <v>291</v>
      </c>
      <c r="D14" s="46">
        <f>'G-1'!D14+'G-3'!D14+'G-4'!D14</f>
        <v>59</v>
      </c>
      <c r="E14" s="46">
        <f>'G-1'!E14+'G-3'!E14+'G-4'!E14</f>
        <v>15</v>
      </c>
      <c r="F14" s="6">
        <f t="shared" si="0"/>
        <v>458.5</v>
      </c>
      <c r="G14" s="2">
        <f t="shared" si="3"/>
        <v>1814.5</v>
      </c>
      <c r="H14" s="19" t="s">
        <v>9</v>
      </c>
      <c r="I14" s="46">
        <f>'G-1'!I14+'G-3'!I14+'G-4'!I14</f>
        <v>22</v>
      </c>
      <c r="J14" s="46">
        <f>'G-1'!J14+'G-3'!J14+'G-4'!J14</f>
        <v>268</v>
      </c>
      <c r="K14" s="46">
        <f>'G-1'!K14+'G-3'!K14+'G-4'!K14</f>
        <v>40</v>
      </c>
      <c r="L14" s="46">
        <f>'G-1'!L14+'G-3'!L14+'G-4'!L14</f>
        <v>8</v>
      </c>
      <c r="M14" s="6">
        <f t="shared" si="1"/>
        <v>379</v>
      </c>
      <c r="N14" s="2">
        <f t="shared" si="4"/>
        <v>1675</v>
      </c>
      <c r="O14" s="19" t="s">
        <v>29</v>
      </c>
      <c r="P14" s="46">
        <f>'G-1'!P14+'G-3'!P14+'G-4'!P14</f>
        <v>30</v>
      </c>
      <c r="Q14" s="46">
        <f>'G-1'!Q14+'G-3'!Q14+'G-4'!Q14</f>
        <v>433</v>
      </c>
      <c r="R14" s="46">
        <f>'G-1'!R14+'G-3'!R14+'G-4'!R14</f>
        <v>64</v>
      </c>
      <c r="S14" s="46">
        <f>'G-1'!S14+'G-3'!S14+'G-4'!S14</f>
        <v>10</v>
      </c>
      <c r="T14" s="6">
        <f t="shared" si="2"/>
        <v>601</v>
      </c>
      <c r="U14" s="2">
        <f t="shared" si="5"/>
        <v>2341.5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23</v>
      </c>
      <c r="C15" s="46">
        <f>'G-1'!C15+'G-3'!C15+'G-4'!C15</f>
        <v>348</v>
      </c>
      <c r="D15" s="46">
        <f>'G-1'!D15+'G-3'!D15+'G-4'!D15</f>
        <v>43</v>
      </c>
      <c r="E15" s="46">
        <f>'G-1'!E15+'G-3'!E15+'G-4'!E15</f>
        <v>9</v>
      </c>
      <c r="F15" s="6">
        <f t="shared" si="0"/>
        <v>468</v>
      </c>
      <c r="G15" s="2">
        <f t="shared" si="3"/>
        <v>1896</v>
      </c>
      <c r="H15" s="19" t="s">
        <v>12</v>
      </c>
      <c r="I15" s="46">
        <f>'G-1'!I15+'G-3'!I15+'G-4'!I15</f>
        <v>27</v>
      </c>
      <c r="J15" s="46">
        <f>'G-1'!J15+'G-3'!J15+'G-4'!J15</f>
        <v>289</v>
      </c>
      <c r="K15" s="46">
        <f>'G-1'!K15+'G-3'!K15+'G-4'!K15</f>
        <v>39</v>
      </c>
      <c r="L15" s="46">
        <f>'G-1'!L15+'G-3'!L15+'G-4'!L15</f>
        <v>10</v>
      </c>
      <c r="M15" s="6">
        <f t="shared" si="1"/>
        <v>405.5</v>
      </c>
      <c r="N15" s="2">
        <f t="shared" si="4"/>
        <v>1601</v>
      </c>
      <c r="O15" s="18" t="s">
        <v>30</v>
      </c>
      <c r="P15" s="46">
        <f>'G-1'!P15+'G-3'!P15+'G-4'!P15</f>
        <v>22</v>
      </c>
      <c r="Q15" s="46">
        <f>'G-1'!Q15+'G-3'!Q15+'G-4'!Q15</f>
        <v>385</v>
      </c>
      <c r="R15" s="46">
        <f>'G-1'!R15+'G-3'!R15+'G-4'!R15</f>
        <v>59</v>
      </c>
      <c r="S15" s="46">
        <f>'G-1'!S15+'G-3'!S15+'G-4'!S15</f>
        <v>11</v>
      </c>
      <c r="T15" s="6">
        <f t="shared" si="2"/>
        <v>541.5</v>
      </c>
      <c r="U15" s="2">
        <f t="shared" si="5"/>
        <v>2311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15</v>
      </c>
      <c r="C16" s="46">
        <f>'G-1'!C16+'G-3'!C16+'G-4'!C16</f>
        <v>329</v>
      </c>
      <c r="D16" s="46">
        <f>'G-1'!D16+'G-3'!D16+'G-4'!D16</f>
        <v>57</v>
      </c>
      <c r="E16" s="46">
        <f>'G-1'!E16+'G-3'!E16+'G-4'!E16</f>
        <v>11</v>
      </c>
      <c r="F16" s="6">
        <f t="shared" si="0"/>
        <v>478</v>
      </c>
      <c r="G16" s="2">
        <f t="shared" si="3"/>
        <v>1916.5</v>
      </c>
      <c r="H16" s="19" t="s">
        <v>15</v>
      </c>
      <c r="I16" s="46">
        <f>'G-1'!I16+'G-3'!I16+'G-4'!I16</f>
        <v>26</v>
      </c>
      <c r="J16" s="46">
        <f>'G-1'!J16+'G-3'!J16+'G-4'!J16</f>
        <v>240</v>
      </c>
      <c r="K16" s="46">
        <f>'G-1'!K16+'G-3'!K16+'G-4'!K16</f>
        <v>37</v>
      </c>
      <c r="L16" s="46">
        <f>'G-1'!L16+'G-3'!L16+'G-4'!L16</f>
        <v>11</v>
      </c>
      <c r="M16" s="6">
        <f t="shared" si="1"/>
        <v>354.5</v>
      </c>
      <c r="N16" s="2">
        <f t="shared" si="4"/>
        <v>1534.5</v>
      </c>
      <c r="O16" s="19" t="s">
        <v>8</v>
      </c>
      <c r="P16" s="46">
        <f>'G-1'!P16+'G-3'!P16+'G-4'!P16</f>
        <v>19</v>
      </c>
      <c r="Q16" s="46">
        <f>'G-1'!Q16+'G-3'!Q16+'G-4'!Q16</f>
        <v>391</v>
      </c>
      <c r="R16" s="46">
        <f>'G-1'!R16+'G-3'!R16+'G-4'!R16</f>
        <v>58</v>
      </c>
      <c r="S16" s="46">
        <f>'G-1'!S16+'G-3'!S16+'G-4'!S16</f>
        <v>11</v>
      </c>
      <c r="T16" s="6">
        <f t="shared" si="2"/>
        <v>544</v>
      </c>
      <c r="U16" s="2">
        <f t="shared" si="5"/>
        <v>2264.5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14</v>
      </c>
      <c r="C17" s="46">
        <f>'G-1'!C17+'G-3'!C17+'G-4'!C17</f>
        <v>337</v>
      </c>
      <c r="D17" s="46">
        <f>'G-1'!D17+'G-3'!D17+'G-4'!D17</f>
        <v>55</v>
      </c>
      <c r="E17" s="46">
        <f>'G-1'!E17+'G-3'!E17+'G-4'!E17</f>
        <v>8</v>
      </c>
      <c r="F17" s="6">
        <f t="shared" si="0"/>
        <v>474</v>
      </c>
      <c r="G17" s="2">
        <f t="shared" si="3"/>
        <v>1878.5</v>
      </c>
      <c r="H17" s="19" t="s">
        <v>18</v>
      </c>
      <c r="I17" s="46">
        <f>'G-1'!I17+'G-3'!I17+'G-4'!I17</f>
        <v>20</v>
      </c>
      <c r="J17" s="46">
        <f>'G-1'!J17+'G-3'!J17+'G-4'!J17</f>
        <v>228</v>
      </c>
      <c r="K17" s="46">
        <f>'G-1'!K17+'G-3'!K17+'G-4'!K17</f>
        <v>46</v>
      </c>
      <c r="L17" s="46">
        <f>'G-1'!L17+'G-3'!L17+'G-4'!L17</f>
        <v>10</v>
      </c>
      <c r="M17" s="6">
        <f t="shared" si="1"/>
        <v>355</v>
      </c>
      <c r="N17" s="2">
        <f t="shared" si="4"/>
        <v>1494</v>
      </c>
      <c r="O17" s="19" t="s">
        <v>10</v>
      </c>
      <c r="P17" s="46">
        <f>'G-1'!P17+'G-3'!P17+'G-4'!P17</f>
        <v>14</v>
      </c>
      <c r="Q17" s="46">
        <f>'G-1'!Q17+'G-3'!Q17+'G-4'!Q17</f>
        <v>336</v>
      </c>
      <c r="R17" s="46">
        <f>'G-1'!R17+'G-3'!R17+'G-4'!R17</f>
        <v>61</v>
      </c>
      <c r="S17" s="46">
        <f>'G-1'!S17+'G-3'!S17+'G-4'!S17</f>
        <v>10</v>
      </c>
      <c r="T17" s="6">
        <f t="shared" si="2"/>
        <v>490</v>
      </c>
      <c r="U17" s="2">
        <f t="shared" si="5"/>
        <v>2176.5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35</v>
      </c>
      <c r="C18" s="46">
        <f>'G-1'!C18+'G-3'!C18+'G-4'!C18</f>
        <v>334</v>
      </c>
      <c r="D18" s="46">
        <f>'G-1'!D18+'G-3'!D18+'G-4'!D18</f>
        <v>61</v>
      </c>
      <c r="E18" s="46">
        <f>'G-1'!E18+'G-3'!E18+'G-4'!E18</f>
        <v>10</v>
      </c>
      <c r="F18" s="6">
        <f t="shared" si="0"/>
        <v>498.5</v>
      </c>
      <c r="G18" s="2">
        <f t="shared" si="3"/>
        <v>1918.5</v>
      </c>
      <c r="H18" s="19" t="s">
        <v>20</v>
      </c>
      <c r="I18" s="46">
        <f>'G-1'!I18+'G-3'!I18+'G-4'!I18</f>
        <v>28</v>
      </c>
      <c r="J18" s="46">
        <f>'G-1'!J18+'G-3'!J18+'G-4'!J18</f>
        <v>240</v>
      </c>
      <c r="K18" s="46">
        <f>'G-1'!K18+'G-3'!K18+'G-4'!K18</f>
        <v>51</v>
      </c>
      <c r="L18" s="46">
        <f>'G-1'!L18+'G-3'!L18+'G-4'!L18</f>
        <v>9</v>
      </c>
      <c r="M18" s="6">
        <f t="shared" si="1"/>
        <v>378.5</v>
      </c>
      <c r="N18" s="2">
        <f t="shared" si="4"/>
        <v>1493.5</v>
      </c>
      <c r="O18" s="19" t="s">
        <v>13</v>
      </c>
      <c r="P18" s="46">
        <f>'G-1'!P18+'G-3'!P18+'G-4'!P18</f>
        <v>20</v>
      </c>
      <c r="Q18" s="46">
        <f>'G-1'!Q18+'G-3'!Q18+'G-4'!Q18</f>
        <v>370</v>
      </c>
      <c r="R18" s="46">
        <f>'G-1'!R18+'G-3'!R18+'G-4'!R18</f>
        <v>66</v>
      </c>
      <c r="S18" s="46">
        <f>'G-1'!S18+'G-3'!S18+'G-4'!S18</f>
        <v>5</v>
      </c>
      <c r="T18" s="6">
        <f t="shared" si="2"/>
        <v>524.5</v>
      </c>
      <c r="U18" s="2">
        <f t="shared" si="5"/>
        <v>2100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6">
        <f>'G-1'!B19+'G-3'!B19+'G-4'!B19</f>
        <v>19</v>
      </c>
      <c r="C19" s="46">
        <f>'G-1'!C19+'G-3'!C19+'G-4'!C19</f>
        <v>353</v>
      </c>
      <c r="D19" s="46">
        <f>'G-1'!D19+'G-3'!D19+'G-4'!D19</f>
        <v>55</v>
      </c>
      <c r="E19" s="46">
        <f>'G-1'!E19+'G-3'!E19+'G-4'!E19</f>
        <v>17</v>
      </c>
      <c r="F19" s="7">
        <f t="shared" si="0"/>
        <v>515</v>
      </c>
      <c r="G19" s="3">
        <f t="shared" si="3"/>
        <v>1965.5</v>
      </c>
      <c r="H19" s="20" t="s">
        <v>22</v>
      </c>
      <c r="I19" s="46">
        <f>'G-1'!I19+'G-3'!I19+'G-4'!I19</f>
        <v>28</v>
      </c>
      <c r="J19" s="46">
        <f>'G-1'!J19+'G-3'!J19+'G-4'!J19</f>
        <v>254</v>
      </c>
      <c r="K19" s="46">
        <f>'G-1'!K19+'G-3'!K19+'G-4'!K19</f>
        <v>55</v>
      </c>
      <c r="L19" s="46">
        <f>'G-1'!L19+'G-3'!L19+'G-4'!L19</f>
        <v>11</v>
      </c>
      <c r="M19" s="6">
        <f t="shared" si="1"/>
        <v>405.5</v>
      </c>
      <c r="N19" s="2">
        <f>M16+M17+M18+M19</f>
        <v>1493.5</v>
      </c>
      <c r="O19" s="19" t="s">
        <v>16</v>
      </c>
      <c r="P19" s="46">
        <f>'G-1'!P19+'G-3'!P19+'G-4'!P19</f>
        <v>21</v>
      </c>
      <c r="Q19" s="46">
        <f>'G-1'!Q19+'G-3'!Q19+'G-4'!Q19</f>
        <v>352</v>
      </c>
      <c r="R19" s="46">
        <f>'G-1'!R19+'G-3'!R19+'G-4'!R19</f>
        <v>63</v>
      </c>
      <c r="S19" s="46">
        <f>'G-1'!S19+'G-3'!S19+'G-4'!S19</f>
        <v>6</v>
      </c>
      <c r="T19" s="6">
        <f t="shared" si="2"/>
        <v>503.5</v>
      </c>
      <c r="U19" s="2">
        <f t="shared" si="5"/>
        <v>2062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17</v>
      </c>
      <c r="C20" s="45">
        <f>'G-1'!C20+'G-3'!C20+'G-4'!C20</f>
        <v>320</v>
      </c>
      <c r="D20" s="45">
        <f>'G-1'!D20+'G-3'!D20+'G-4'!D20</f>
        <v>60</v>
      </c>
      <c r="E20" s="45">
        <f>'G-1'!E20+'G-3'!E20+'G-4'!E20</f>
        <v>18</v>
      </c>
      <c r="F20" s="8">
        <f t="shared" si="0"/>
        <v>493.5</v>
      </c>
      <c r="G20" s="35"/>
      <c r="H20" s="19" t="s">
        <v>24</v>
      </c>
      <c r="I20" s="46">
        <f>'G-1'!I20+'G-3'!I20+'G-4'!I20</f>
        <v>25</v>
      </c>
      <c r="J20" s="46">
        <f>'G-1'!J20+'G-3'!J20+'G-4'!J20</f>
        <v>318</v>
      </c>
      <c r="K20" s="46">
        <f>'G-1'!K20+'G-3'!K20+'G-4'!K20</f>
        <v>43</v>
      </c>
      <c r="L20" s="46">
        <f>'G-1'!L20+'G-3'!L20+'G-4'!L20</f>
        <v>11</v>
      </c>
      <c r="M20" s="8">
        <f t="shared" si="1"/>
        <v>444</v>
      </c>
      <c r="N20" s="2">
        <f>M17+M18+M19+M20</f>
        <v>1583</v>
      </c>
      <c r="O20" s="19" t="s">
        <v>45</v>
      </c>
      <c r="P20" s="46">
        <f>'G-1'!P20+'G-3'!P20+'G-4'!P20</f>
        <v>23</v>
      </c>
      <c r="Q20" s="46">
        <f>'G-1'!Q20+'G-3'!Q20+'G-4'!Q20</f>
        <v>352</v>
      </c>
      <c r="R20" s="46">
        <f>'G-1'!R20+'G-3'!R20+'G-4'!R20</f>
        <v>52</v>
      </c>
      <c r="S20" s="46">
        <f>'G-1'!S20+'G-3'!S20+'G-4'!S20</f>
        <v>8</v>
      </c>
      <c r="T20" s="8">
        <f t="shared" si="2"/>
        <v>487.5</v>
      </c>
      <c r="U20" s="2">
        <f t="shared" si="5"/>
        <v>2005.5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25</v>
      </c>
      <c r="C21" s="45">
        <f>'G-1'!C21+'G-3'!C21+'G-4'!C21</f>
        <v>314</v>
      </c>
      <c r="D21" s="45">
        <f>'G-1'!D21+'G-3'!D21+'G-4'!D21</f>
        <v>61</v>
      </c>
      <c r="E21" s="45">
        <f>'G-1'!E21+'G-3'!E21+'G-4'!E21</f>
        <v>20</v>
      </c>
      <c r="F21" s="6">
        <f t="shared" si="0"/>
        <v>498.5</v>
      </c>
      <c r="G21" s="36"/>
      <c r="H21" s="20" t="s">
        <v>25</v>
      </c>
      <c r="I21" s="46">
        <f>'G-1'!I21+'G-3'!I21+'G-4'!I21</f>
        <v>22</v>
      </c>
      <c r="J21" s="46">
        <f>'G-1'!J21+'G-3'!J21+'G-4'!J21</f>
        <v>328</v>
      </c>
      <c r="K21" s="46">
        <f>'G-1'!K21+'G-3'!K21+'G-4'!K21</f>
        <v>55</v>
      </c>
      <c r="L21" s="46">
        <f>'G-1'!L21+'G-3'!L21+'G-4'!L21</f>
        <v>15</v>
      </c>
      <c r="M21" s="6">
        <f t="shared" si="1"/>
        <v>486.5</v>
      </c>
      <c r="N21" s="2">
        <f>M18+M19+M20+M21</f>
        <v>1714.5</v>
      </c>
      <c r="O21" s="21" t="s">
        <v>46</v>
      </c>
      <c r="P21" s="46">
        <f>'G-1'!P21+'G-3'!P21+'G-4'!P21</f>
        <v>24</v>
      </c>
      <c r="Q21" s="46">
        <f>'G-1'!Q21+'G-3'!Q21+'G-4'!Q21</f>
        <v>325</v>
      </c>
      <c r="R21" s="46">
        <f>'G-1'!R21+'G-3'!R21+'G-4'!R21</f>
        <v>58</v>
      </c>
      <c r="S21" s="46">
        <f>'G-1'!S21+'G-3'!S21+'G-4'!S21</f>
        <v>8</v>
      </c>
      <c r="T21" s="7">
        <f t="shared" si="2"/>
        <v>473</v>
      </c>
      <c r="U21" s="3">
        <f t="shared" si="5"/>
        <v>1988.5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45</v>
      </c>
      <c r="C22" s="45">
        <f>'G-1'!C22+'G-3'!C22+'G-4'!C22</f>
        <v>329</v>
      </c>
      <c r="D22" s="45">
        <f>'G-1'!D22+'G-3'!D22+'G-4'!D22</f>
        <v>59</v>
      </c>
      <c r="E22" s="45">
        <f>'G-1'!E22+'G-3'!E22+'G-4'!E22</f>
        <v>12</v>
      </c>
      <c r="F22" s="6">
        <f t="shared" si="0"/>
        <v>499.5</v>
      </c>
      <c r="G22" s="2"/>
      <c r="H22" s="21" t="s">
        <v>26</v>
      </c>
      <c r="I22" s="46">
        <f>'G-1'!I22+'G-3'!I22+'G-4'!I22</f>
        <v>39</v>
      </c>
      <c r="J22" s="46">
        <f>'G-1'!J22+'G-3'!J22+'G-4'!J22</f>
        <v>355</v>
      </c>
      <c r="K22" s="46">
        <f>'G-1'!K22+'G-3'!K22+'G-4'!K22</f>
        <v>53</v>
      </c>
      <c r="L22" s="46">
        <f>'G-1'!L22+'G-3'!L22+'G-4'!L22</f>
        <v>18</v>
      </c>
      <c r="M22" s="6">
        <f t="shared" si="1"/>
        <v>525.5</v>
      </c>
      <c r="N22" s="3">
        <f>M19+M20+M21+M22</f>
        <v>1861.5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1965.5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2015.5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2341.5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72</v>
      </c>
      <c r="D24" s="86"/>
      <c r="E24" s="86"/>
      <c r="F24" s="87" t="s">
        <v>88</v>
      </c>
      <c r="G24" s="88"/>
      <c r="H24" s="183"/>
      <c r="I24" s="184"/>
      <c r="J24" s="82" t="s">
        <v>72</v>
      </c>
      <c r="K24" s="86"/>
      <c r="L24" s="86"/>
      <c r="M24" s="87" t="s">
        <v>73</v>
      </c>
      <c r="N24" s="88"/>
      <c r="O24" s="183"/>
      <c r="P24" s="184"/>
      <c r="Q24" s="82" t="s">
        <v>72</v>
      </c>
      <c r="R24" s="86"/>
      <c r="S24" s="86"/>
      <c r="T24" s="87" t="s">
        <v>77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E45" sqref="E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4" t="s">
        <v>111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5" t="s">
        <v>112</v>
      </c>
      <c r="B4" s="235"/>
      <c r="C4" s="236" t="s">
        <v>60</v>
      </c>
      <c r="D4" s="236"/>
      <c r="E4" s="236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37" t="str">
        <f>'G-1'!D5</f>
        <v>CALLE40 X CARRERA38</v>
      </c>
      <c r="D5" s="237"/>
      <c r="E5" s="237"/>
      <c r="F5" s="111"/>
      <c r="G5" s="112"/>
      <c r="H5" s="103" t="s">
        <v>53</v>
      </c>
      <c r="I5" s="238">
        <f>'G-1'!L5</f>
        <v>1130</v>
      </c>
      <c r="J5" s="238"/>
    </row>
    <row r="6" spans="1:10" x14ac:dyDescent="0.2">
      <c r="A6" s="165" t="s">
        <v>113</v>
      </c>
      <c r="B6" s="165"/>
      <c r="C6" s="223" t="s">
        <v>149</v>
      </c>
      <c r="D6" s="223"/>
      <c r="E6" s="223"/>
      <c r="F6" s="111"/>
      <c r="G6" s="112"/>
      <c r="H6" s="103" t="s">
        <v>58</v>
      </c>
      <c r="I6" s="224">
        <f>'G-1'!S6</f>
        <v>42951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114</v>
      </c>
      <c r="B8" s="228" t="s">
        <v>115</v>
      </c>
      <c r="C8" s="226" t="s">
        <v>116</v>
      </c>
      <c r="D8" s="228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0" t="s">
        <v>122</v>
      </c>
      <c r="J8" s="232" t="s">
        <v>123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17" t="s">
        <v>124</v>
      </c>
      <c r="B10" s="220">
        <v>2</v>
      </c>
      <c r="C10" s="122"/>
      <c r="D10" s="123" t="s">
        <v>125</v>
      </c>
      <c r="E10" s="75">
        <v>2</v>
      </c>
      <c r="F10" s="75">
        <v>58</v>
      </c>
      <c r="G10" s="75">
        <v>40</v>
      </c>
      <c r="H10" s="75">
        <v>6</v>
      </c>
      <c r="I10" s="75">
        <f>E10*0.5+F10+G10*2+H10*2.5</f>
        <v>154</v>
      </c>
      <c r="J10" s="124">
        <f>IF(I10=0,"0,00",I10/SUM(I10:I12)*100)</f>
        <v>47.60432766615147</v>
      </c>
    </row>
    <row r="11" spans="1:10" x14ac:dyDescent="0.2">
      <c r="A11" s="218"/>
      <c r="B11" s="221"/>
      <c r="C11" s="122" t="s">
        <v>126</v>
      </c>
      <c r="D11" s="125" t="s">
        <v>127</v>
      </c>
      <c r="E11" s="126">
        <v>7</v>
      </c>
      <c r="F11" s="126">
        <v>78</v>
      </c>
      <c r="G11" s="126">
        <v>20</v>
      </c>
      <c r="H11" s="126">
        <v>2</v>
      </c>
      <c r="I11" s="126">
        <f t="shared" ref="I11:I45" si="0">E11*0.5+F11+G11*2+H11*2.5</f>
        <v>126.5</v>
      </c>
      <c r="J11" s="127">
        <f>IF(I11=0,"0,00",I11/SUM(I10:I12)*100)</f>
        <v>39.103554868624421</v>
      </c>
    </row>
    <row r="12" spans="1:10" x14ac:dyDescent="0.2">
      <c r="A12" s="218"/>
      <c r="B12" s="221"/>
      <c r="C12" s="128" t="s">
        <v>136</v>
      </c>
      <c r="D12" s="129" t="s">
        <v>128</v>
      </c>
      <c r="E12" s="74">
        <v>3</v>
      </c>
      <c r="F12" s="74">
        <v>39</v>
      </c>
      <c r="G12" s="74">
        <v>0</v>
      </c>
      <c r="H12" s="74">
        <v>1</v>
      </c>
      <c r="I12" s="130">
        <f t="shared" si="0"/>
        <v>43</v>
      </c>
      <c r="J12" s="131">
        <f>IF(I12=0,"0,00",I12/SUM(I10:I12)*100)</f>
        <v>13.292117465224113</v>
      </c>
    </row>
    <row r="13" spans="1:10" x14ac:dyDescent="0.2">
      <c r="A13" s="218"/>
      <c r="B13" s="221"/>
      <c r="C13" s="132"/>
      <c r="D13" s="123" t="s">
        <v>125</v>
      </c>
      <c r="E13" s="75">
        <v>3</v>
      </c>
      <c r="F13" s="75">
        <v>68</v>
      </c>
      <c r="G13" s="75">
        <v>31</v>
      </c>
      <c r="H13" s="75">
        <v>1</v>
      </c>
      <c r="I13" s="75">
        <f t="shared" si="0"/>
        <v>134</v>
      </c>
      <c r="J13" s="124">
        <f>IF(I13=0,"0,00",I13/SUM(I13:I15)*100)</f>
        <v>42.811501597444092</v>
      </c>
    </row>
    <row r="14" spans="1:10" x14ac:dyDescent="0.2">
      <c r="A14" s="218"/>
      <c r="B14" s="221"/>
      <c r="C14" s="122" t="s">
        <v>129</v>
      </c>
      <c r="D14" s="125" t="s">
        <v>127</v>
      </c>
      <c r="E14" s="126">
        <v>1</v>
      </c>
      <c r="F14" s="126">
        <v>81</v>
      </c>
      <c r="G14" s="126">
        <v>23</v>
      </c>
      <c r="H14" s="126">
        <v>6</v>
      </c>
      <c r="I14" s="126">
        <f t="shared" si="0"/>
        <v>142.5</v>
      </c>
      <c r="J14" s="127">
        <f>IF(I14=0,"0,00",I14/SUM(I13:I15)*100)</f>
        <v>45.527156549520761</v>
      </c>
    </row>
    <row r="15" spans="1:10" x14ac:dyDescent="0.2">
      <c r="A15" s="218"/>
      <c r="B15" s="221"/>
      <c r="C15" s="128" t="s">
        <v>137</v>
      </c>
      <c r="D15" s="129" t="s">
        <v>128</v>
      </c>
      <c r="E15" s="74">
        <v>6</v>
      </c>
      <c r="F15" s="74">
        <v>31</v>
      </c>
      <c r="G15" s="74">
        <v>0</v>
      </c>
      <c r="H15" s="74">
        <v>1</v>
      </c>
      <c r="I15" s="130">
        <f t="shared" si="0"/>
        <v>36.5</v>
      </c>
      <c r="J15" s="131">
        <f>IF(I15=0,"0,00",I15/SUM(I13:I15)*100)</f>
        <v>11.661341853035143</v>
      </c>
    </row>
    <row r="16" spans="1:10" x14ac:dyDescent="0.2">
      <c r="A16" s="218"/>
      <c r="B16" s="221"/>
      <c r="C16" s="132"/>
      <c r="D16" s="123" t="s">
        <v>125</v>
      </c>
      <c r="E16" s="75">
        <v>4</v>
      </c>
      <c r="F16" s="75">
        <v>74</v>
      </c>
      <c r="G16" s="75">
        <v>30</v>
      </c>
      <c r="H16" s="75">
        <v>0</v>
      </c>
      <c r="I16" s="75">
        <f t="shared" si="0"/>
        <v>136</v>
      </c>
      <c r="J16" s="124">
        <f>IF(I16=0,"0,00",I16/SUM(I16:I18)*100)</f>
        <v>32</v>
      </c>
    </row>
    <row r="17" spans="1:10" x14ac:dyDescent="0.2">
      <c r="A17" s="218"/>
      <c r="B17" s="221"/>
      <c r="C17" s="122" t="s">
        <v>130</v>
      </c>
      <c r="D17" s="125" t="s">
        <v>127</v>
      </c>
      <c r="E17" s="126">
        <v>7</v>
      </c>
      <c r="F17" s="126">
        <v>167</v>
      </c>
      <c r="G17" s="126">
        <v>41</v>
      </c>
      <c r="H17" s="126">
        <v>5</v>
      </c>
      <c r="I17" s="126">
        <f t="shared" si="0"/>
        <v>265</v>
      </c>
      <c r="J17" s="127">
        <f>IF(I17=0,"0,00",I17/SUM(I16:I18)*100)</f>
        <v>62.352941176470587</v>
      </c>
    </row>
    <row r="18" spans="1:10" x14ac:dyDescent="0.2">
      <c r="A18" s="219"/>
      <c r="B18" s="222"/>
      <c r="C18" s="133" t="s">
        <v>138</v>
      </c>
      <c r="D18" s="129" t="s">
        <v>128</v>
      </c>
      <c r="E18" s="74">
        <v>4</v>
      </c>
      <c r="F18" s="74">
        <v>22</v>
      </c>
      <c r="G18" s="74">
        <v>0</v>
      </c>
      <c r="H18" s="74">
        <v>0</v>
      </c>
      <c r="I18" s="130">
        <f t="shared" si="0"/>
        <v>24</v>
      </c>
      <c r="J18" s="131">
        <f>IF(I18=0,"0,00",I18/SUM(I16:I18)*100)</f>
        <v>5.6470588235294121</v>
      </c>
    </row>
    <row r="19" spans="1:10" x14ac:dyDescent="0.2">
      <c r="A19" s="217" t="s">
        <v>131</v>
      </c>
      <c r="B19" s="220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8"/>
      <c r="B20" s="221"/>
      <c r="C20" s="122" t="s">
        <v>126</v>
      </c>
      <c r="D20" s="125" t="s">
        <v>127</v>
      </c>
      <c r="E20" s="157">
        <v>0</v>
      </c>
      <c r="F20" s="157">
        <v>0</v>
      </c>
      <c r="G20" s="157">
        <v>0</v>
      </c>
      <c r="H20" s="157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8"/>
      <c r="B21" s="221"/>
      <c r="C21" s="128" t="s">
        <v>139</v>
      </c>
      <c r="D21" s="129" t="s">
        <v>128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8"/>
      <c r="B22" s="221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8"/>
      <c r="B23" s="221"/>
      <c r="C23" s="122" t="s">
        <v>129</v>
      </c>
      <c r="D23" s="125" t="s">
        <v>127</v>
      </c>
      <c r="E23" s="157">
        <v>0</v>
      </c>
      <c r="F23" s="157">
        <v>0</v>
      </c>
      <c r="G23" s="157">
        <v>0</v>
      </c>
      <c r="H23" s="157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8"/>
      <c r="B24" s="221"/>
      <c r="C24" s="128" t="s">
        <v>140</v>
      </c>
      <c r="D24" s="129" t="s">
        <v>128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8"/>
      <c r="B25" s="221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8"/>
      <c r="B26" s="221"/>
      <c r="C26" s="122" t="s">
        <v>130</v>
      </c>
      <c r="D26" s="125" t="s">
        <v>127</v>
      </c>
      <c r="E26" s="157">
        <v>0</v>
      </c>
      <c r="F26" s="157">
        <v>0</v>
      </c>
      <c r="G26" s="157">
        <v>0</v>
      </c>
      <c r="H26" s="157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9"/>
      <c r="B27" s="222"/>
      <c r="C27" s="133" t="s">
        <v>141</v>
      </c>
      <c r="D27" s="129" t="s">
        <v>128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7" t="s">
        <v>132</v>
      </c>
      <c r="B28" s="220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8"/>
      <c r="B29" s="221"/>
      <c r="C29" s="122" t="s">
        <v>126</v>
      </c>
      <c r="D29" s="125" t="s">
        <v>127</v>
      </c>
      <c r="E29" s="126">
        <v>17</v>
      </c>
      <c r="F29" s="126">
        <v>187</v>
      </c>
      <c r="G29" s="126">
        <v>26</v>
      </c>
      <c r="H29" s="126">
        <v>11</v>
      </c>
      <c r="I29" s="126">
        <f t="shared" si="0"/>
        <v>275</v>
      </c>
      <c r="J29" s="127">
        <f>IF(I29=0,"0,00",I29/SUM(I28:I30)*100)</f>
        <v>88.566827697262482</v>
      </c>
    </row>
    <row r="30" spans="1:10" x14ac:dyDescent="0.2">
      <c r="A30" s="218"/>
      <c r="B30" s="221"/>
      <c r="C30" s="128" t="s">
        <v>142</v>
      </c>
      <c r="D30" s="129" t="s">
        <v>128</v>
      </c>
      <c r="E30" s="74">
        <v>3</v>
      </c>
      <c r="F30" s="74">
        <v>34</v>
      </c>
      <c r="G30" s="74">
        <v>0</v>
      </c>
      <c r="H30" s="74">
        <v>0</v>
      </c>
      <c r="I30" s="130">
        <f t="shared" si="0"/>
        <v>35.5</v>
      </c>
      <c r="J30" s="131">
        <f>IF(I30=0,"0,00",I30/SUM(I28:I30)*100)</f>
        <v>11.433172302737519</v>
      </c>
    </row>
    <row r="31" spans="1:10" x14ac:dyDescent="0.2">
      <c r="A31" s="218"/>
      <c r="B31" s="221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8"/>
      <c r="B32" s="221"/>
      <c r="C32" s="122" t="s">
        <v>129</v>
      </c>
      <c r="D32" s="125" t="s">
        <v>127</v>
      </c>
      <c r="E32" s="126">
        <v>14</v>
      </c>
      <c r="F32" s="126">
        <v>211</v>
      </c>
      <c r="G32" s="126">
        <v>17</v>
      </c>
      <c r="H32" s="126">
        <v>9</v>
      </c>
      <c r="I32" s="126">
        <f t="shared" si="0"/>
        <v>274.5</v>
      </c>
      <c r="J32" s="127">
        <f>IF(I32=0,"0,00",I32/SUM(I31:I33)*100)</f>
        <v>89.123376623376629</v>
      </c>
    </row>
    <row r="33" spans="1:10" x14ac:dyDescent="0.2">
      <c r="A33" s="218"/>
      <c r="B33" s="221"/>
      <c r="C33" s="128" t="s">
        <v>143</v>
      </c>
      <c r="D33" s="129" t="s">
        <v>128</v>
      </c>
      <c r="E33" s="74">
        <v>11</v>
      </c>
      <c r="F33" s="74">
        <v>21</v>
      </c>
      <c r="G33" s="74">
        <v>1</v>
      </c>
      <c r="H33" s="74">
        <v>2</v>
      </c>
      <c r="I33" s="130">
        <f t="shared" si="0"/>
        <v>33.5</v>
      </c>
      <c r="J33" s="131">
        <f>IF(I33=0,"0,00",I33/SUM(I31:I33)*100)</f>
        <v>10.876623376623376</v>
      </c>
    </row>
    <row r="34" spans="1:10" x14ac:dyDescent="0.2">
      <c r="A34" s="218"/>
      <c r="B34" s="221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8"/>
      <c r="B35" s="221"/>
      <c r="C35" s="122" t="s">
        <v>130</v>
      </c>
      <c r="D35" s="125" t="s">
        <v>127</v>
      </c>
      <c r="E35" s="126">
        <v>6</v>
      </c>
      <c r="F35" s="126">
        <v>202</v>
      </c>
      <c r="G35" s="126">
        <v>16</v>
      </c>
      <c r="H35" s="126">
        <v>9</v>
      </c>
      <c r="I35" s="126">
        <f t="shared" si="0"/>
        <v>259.5</v>
      </c>
      <c r="J35" s="127">
        <f>IF(I35=0,"0,00",I35/SUM(I34:I36)*100)</f>
        <v>92.513368983957221</v>
      </c>
    </row>
    <row r="36" spans="1:10" x14ac:dyDescent="0.2">
      <c r="A36" s="219"/>
      <c r="B36" s="222"/>
      <c r="C36" s="133" t="s">
        <v>144</v>
      </c>
      <c r="D36" s="129" t="s">
        <v>128</v>
      </c>
      <c r="E36" s="74">
        <v>2</v>
      </c>
      <c r="F36" s="74">
        <v>16</v>
      </c>
      <c r="G36" s="74">
        <v>2</v>
      </c>
      <c r="H36" s="74">
        <v>0</v>
      </c>
      <c r="I36" s="130">
        <f t="shared" si="0"/>
        <v>21</v>
      </c>
      <c r="J36" s="131">
        <f>IF(I36=0,"0,00",I36/SUM(I34:I36)*100)</f>
        <v>7.4866310160427805</v>
      </c>
    </row>
    <row r="37" spans="1:10" x14ac:dyDescent="0.2">
      <c r="A37" s="217" t="s">
        <v>133</v>
      </c>
      <c r="B37" s="220">
        <v>2</v>
      </c>
      <c r="C37" s="134"/>
      <c r="D37" s="123" t="s">
        <v>125</v>
      </c>
      <c r="E37" s="75">
        <v>1</v>
      </c>
      <c r="F37" s="75">
        <v>4</v>
      </c>
      <c r="G37" s="75">
        <v>3</v>
      </c>
      <c r="H37" s="75">
        <v>4</v>
      </c>
      <c r="I37" s="75">
        <f t="shared" si="0"/>
        <v>20.5</v>
      </c>
      <c r="J37" s="124">
        <f>IF(I37=0,"0,00",I37/SUM(I37:I39)*100)</f>
        <v>5.1767676767676765</v>
      </c>
    </row>
    <row r="38" spans="1:10" x14ac:dyDescent="0.2">
      <c r="A38" s="218"/>
      <c r="B38" s="221"/>
      <c r="C38" s="122" t="s">
        <v>126</v>
      </c>
      <c r="D38" s="125" t="s">
        <v>127</v>
      </c>
      <c r="E38" s="126">
        <v>22</v>
      </c>
      <c r="F38" s="126">
        <v>270</v>
      </c>
      <c r="G38" s="126">
        <v>36</v>
      </c>
      <c r="H38" s="126">
        <v>9</v>
      </c>
      <c r="I38" s="126">
        <f t="shared" si="0"/>
        <v>375.5</v>
      </c>
      <c r="J38" s="127">
        <f>IF(I38=0,"0,00",I38/SUM(I37:I39)*100)</f>
        <v>94.823232323232318</v>
      </c>
    </row>
    <row r="39" spans="1:10" x14ac:dyDescent="0.2">
      <c r="A39" s="218"/>
      <c r="B39" s="221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8"/>
      <c r="B40" s="221"/>
      <c r="C40" s="132"/>
      <c r="D40" s="123" t="s">
        <v>125</v>
      </c>
      <c r="E40" s="75">
        <v>0</v>
      </c>
      <c r="F40" s="75">
        <v>1</v>
      </c>
      <c r="G40" s="75">
        <v>3</v>
      </c>
      <c r="H40" s="75">
        <v>0</v>
      </c>
      <c r="I40" s="75">
        <f t="shared" si="0"/>
        <v>7</v>
      </c>
      <c r="J40" s="124">
        <f>IF(I40=0,"0,00",I40/SUM(I40:I42)*100)</f>
        <v>1.7948717948717947</v>
      </c>
    </row>
    <row r="41" spans="1:10" x14ac:dyDescent="0.2">
      <c r="A41" s="218"/>
      <c r="B41" s="221"/>
      <c r="C41" s="122" t="s">
        <v>129</v>
      </c>
      <c r="D41" s="125" t="s">
        <v>127</v>
      </c>
      <c r="E41" s="126">
        <v>26</v>
      </c>
      <c r="F41" s="126">
        <v>269</v>
      </c>
      <c r="G41" s="126">
        <v>33</v>
      </c>
      <c r="H41" s="126">
        <v>14</v>
      </c>
      <c r="I41" s="126">
        <f t="shared" si="0"/>
        <v>383</v>
      </c>
      <c r="J41" s="127">
        <f>IF(I41=0,"0,00",I41/SUM(I40:I42)*100)</f>
        <v>98.205128205128204</v>
      </c>
    </row>
    <row r="42" spans="1:10" x14ac:dyDescent="0.2">
      <c r="A42" s="218"/>
      <c r="B42" s="221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8"/>
      <c r="B43" s="221"/>
      <c r="C43" s="132"/>
      <c r="D43" s="123" t="s">
        <v>125</v>
      </c>
      <c r="E43" s="75">
        <v>0</v>
      </c>
      <c r="F43" s="75">
        <v>2</v>
      </c>
      <c r="G43" s="75">
        <v>3</v>
      </c>
      <c r="H43" s="75">
        <v>0</v>
      </c>
      <c r="I43" s="75">
        <f t="shared" si="0"/>
        <v>8</v>
      </c>
      <c r="J43" s="124">
        <f>IF(I43=0,"0,00",I43/SUM(I43:I45)*100)</f>
        <v>2.2695035460992909</v>
      </c>
    </row>
    <row r="44" spans="1:10" x14ac:dyDescent="0.2">
      <c r="A44" s="218"/>
      <c r="B44" s="221"/>
      <c r="C44" s="122" t="s">
        <v>130</v>
      </c>
      <c r="D44" s="125" t="s">
        <v>127</v>
      </c>
      <c r="E44" s="126">
        <v>10</v>
      </c>
      <c r="F44" s="126">
        <v>268</v>
      </c>
      <c r="G44" s="126">
        <v>27</v>
      </c>
      <c r="H44" s="126">
        <v>7</v>
      </c>
      <c r="I44" s="126">
        <f t="shared" si="0"/>
        <v>344.5</v>
      </c>
      <c r="J44" s="127">
        <f>IF(I44=0,"0,00",I44/SUM(I43:I45)*100)</f>
        <v>97.730496453900713</v>
      </c>
    </row>
    <row r="45" spans="1:10" x14ac:dyDescent="0.2">
      <c r="A45" s="219"/>
      <c r="B45" s="222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2" width="5" customWidth="1"/>
    <col min="3" max="4" width="5.28515625" customWidth="1"/>
    <col min="5" max="5" width="5.7109375" customWidth="1"/>
    <col min="6" max="7" width="5.5703125" customWidth="1"/>
    <col min="8" max="8" width="4.7109375" customWidth="1"/>
    <col min="9" max="9" width="5.28515625" customWidth="1"/>
    <col min="10" max="10" width="5.7109375" customWidth="1"/>
    <col min="11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94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95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96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97</v>
      </c>
      <c r="B8" s="242"/>
      <c r="C8" s="241" t="s">
        <v>98</v>
      </c>
      <c r="D8" s="241"/>
      <c r="E8" s="241"/>
      <c r="F8" s="241"/>
      <c r="G8" s="241"/>
      <c r="H8" s="241"/>
      <c r="I8" s="92"/>
      <c r="J8" s="92"/>
      <c r="K8" s="92"/>
      <c r="L8" s="242" t="s">
        <v>99</v>
      </c>
      <c r="M8" s="242"/>
      <c r="N8" s="242"/>
      <c r="O8" s="241" t="str">
        <f>'G-1'!D5</f>
        <v>CALLE40 X CARRERA38</v>
      </c>
      <c r="P8" s="241"/>
      <c r="Q8" s="241"/>
      <c r="R8" s="241"/>
      <c r="S8" s="241"/>
      <c r="T8" s="92"/>
      <c r="U8" s="92"/>
      <c r="V8" s="242" t="s">
        <v>100</v>
      </c>
      <c r="W8" s="242"/>
      <c r="X8" s="242"/>
      <c r="Y8" s="241">
        <f>'G-1'!L5</f>
        <v>1130</v>
      </c>
      <c r="Z8" s="241"/>
      <c r="AA8" s="241"/>
      <c r="AB8" s="92"/>
      <c r="AC8" s="92"/>
      <c r="AD8" s="92"/>
      <c r="AE8" s="92"/>
      <c r="AF8" s="92"/>
      <c r="AG8" s="92"/>
      <c r="AH8" s="242" t="s">
        <v>101</v>
      </c>
      <c r="AI8" s="242"/>
      <c r="AJ8" s="243">
        <f>'G-1'!S6</f>
        <v>42951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135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381</v>
      </c>
      <c r="AV12" s="97">
        <f t="shared" si="0"/>
        <v>431.5</v>
      </c>
      <c r="AW12" s="97">
        <f t="shared" si="0"/>
        <v>482</v>
      </c>
      <c r="AX12" s="97">
        <f t="shared" si="0"/>
        <v>500.5</v>
      </c>
      <c r="AY12" s="97">
        <f t="shared" si="0"/>
        <v>513</v>
      </c>
      <c r="AZ12" s="97">
        <f t="shared" si="0"/>
        <v>530</v>
      </c>
      <c r="BA12" s="97">
        <f t="shared" si="0"/>
        <v>546.5</v>
      </c>
      <c r="BB12" s="97"/>
      <c r="BC12" s="97"/>
      <c r="BD12" s="97"/>
      <c r="BE12" s="97">
        <f t="shared" ref="BE12:BQ12" si="1">P14</f>
        <v>710</v>
      </c>
      <c r="BF12" s="97">
        <f t="shared" si="1"/>
        <v>735</v>
      </c>
      <c r="BG12" s="97">
        <f t="shared" si="1"/>
        <v>697.5</v>
      </c>
      <c r="BH12" s="97">
        <f t="shared" si="1"/>
        <v>622</v>
      </c>
      <c r="BI12" s="97">
        <f t="shared" si="1"/>
        <v>532</v>
      </c>
      <c r="BJ12" s="97">
        <f t="shared" si="1"/>
        <v>458</v>
      </c>
      <c r="BK12" s="97">
        <f t="shared" si="1"/>
        <v>409</v>
      </c>
      <c r="BL12" s="97">
        <f t="shared" si="1"/>
        <v>401</v>
      </c>
      <c r="BM12" s="97">
        <f t="shared" si="1"/>
        <v>418</v>
      </c>
      <c r="BN12" s="97">
        <f t="shared" si="1"/>
        <v>417</v>
      </c>
      <c r="BO12" s="97">
        <f t="shared" si="1"/>
        <v>463.5</v>
      </c>
      <c r="BP12" s="97">
        <f t="shared" si="1"/>
        <v>526</v>
      </c>
      <c r="BQ12" s="97">
        <f t="shared" si="1"/>
        <v>557</v>
      </c>
      <c r="BR12" s="97"/>
      <c r="BS12" s="97"/>
      <c r="BT12" s="97"/>
      <c r="BU12" s="97">
        <f t="shared" ref="BU12:CC12" si="2">AG14</f>
        <v>898.5</v>
      </c>
      <c r="BV12" s="97">
        <f t="shared" si="2"/>
        <v>938.5</v>
      </c>
      <c r="BW12" s="97">
        <f t="shared" si="2"/>
        <v>936.5</v>
      </c>
      <c r="BX12" s="97">
        <f t="shared" si="2"/>
        <v>911.5</v>
      </c>
      <c r="BY12" s="97">
        <f t="shared" si="2"/>
        <v>895</v>
      </c>
      <c r="BZ12" s="97">
        <f t="shared" si="2"/>
        <v>867</v>
      </c>
      <c r="CA12" s="97">
        <f t="shared" si="2"/>
        <v>847</v>
      </c>
      <c r="CB12" s="97">
        <f t="shared" si="2"/>
        <v>839</v>
      </c>
      <c r="CC12" s="97">
        <f t="shared" si="2"/>
        <v>836</v>
      </c>
    </row>
    <row r="13" spans="1:81" ht="16.5" customHeight="1" x14ac:dyDescent="0.2">
      <c r="A13" s="100" t="s">
        <v>104</v>
      </c>
      <c r="B13" s="149">
        <f>'G-1'!F10</f>
        <v>65.5</v>
      </c>
      <c r="C13" s="149">
        <f>'G-1'!F11</f>
        <v>84</v>
      </c>
      <c r="D13" s="149">
        <f>'G-1'!F12</f>
        <v>122</v>
      </c>
      <c r="E13" s="149">
        <f>'G-1'!F13</f>
        <v>109.5</v>
      </c>
      <c r="F13" s="149">
        <f>'G-1'!F14</f>
        <v>116</v>
      </c>
      <c r="G13" s="149">
        <f>'G-1'!F15</f>
        <v>134.5</v>
      </c>
      <c r="H13" s="149">
        <f>'G-1'!F16</f>
        <v>140.5</v>
      </c>
      <c r="I13" s="149">
        <f>'G-1'!F17</f>
        <v>122</v>
      </c>
      <c r="J13" s="149">
        <f>'G-1'!F18</f>
        <v>133</v>
      </c>
      <c r="K13" s="149">
        <f>'G-1'!F19</f>
        <v>151</v>
      </c>
      <c r="L13" s="150"/>
      <c r="M13" s="149">
        <f>'G-1'!F20</f>
        <v>165</v>
      </c>
      <c r="N13" s="149">
        <f>'G-1'!F21</f>
        <v>168</v>
      </c>
      <c r="O13" s="149">
        <f>'G-1'!F22</f>
        <v>183</v>
      </c>
      <c r="P13" s="149">
        <f>'G-1'!M10</f>
        <v>194</v>
      </c>
      <c r="Q13" s="149">
        <f>'G-1'!M11</f>
        <v>190</v>
      </c>
      <c r="R13" s="149">
        <f>'G-1'!M12</f>
        <v>130.5</v>
      </c>
      <c r="S13" s="149">
        <f>'G-1'!M13</f>
        <v>107.5</v>
      </c>
      <c r="T13" s="149">
        <f>'G-1'!M14</f>
        <v>104</v>
      </c>
      <c r="U13" s="149">
        <f>'G-1'!M15</f>
        <v>116</v>
      </c>
      <c r="V13" s="149">
        <f>'G-1'!M16</f>
        <v>81.5</v>
      </c>
      <c r="W13" s="149">
        <f>'G-1'!M17</f>
        <v>99.5</v>
      </c>
      <c r="X13" s="149">
        <f>'G-1'!M18</f>
        <v>121</v>
      </c>
      <c r="Y13" s="149">
        <f>'G-1'!M19</f>
        <v>115</v>
      </c>
      <c r="Z13" s="149">
        <f>'G-1'!M20</f>
        <v>128</v>
      </c>
      <c r="AA13" s="149">
        <f>'G-1'!M21</f>
        <v>162</v>
      </c>
      <c r="AB13" s="149">
        <f>'G-1'!M22</f>
        <v>152</v>
      </c>
      <c r="AC13" s="150"/>
      <c r="AD13" s="149">
        <f>'G-1'!T10</f>
        <v>204</v>
      </c>
      <c r="AE13" s="149">
        <f>'G-1'!T11</f>
        <v>228</v>
      </c>
      <c r="AF13" s="149">
        <f>'G-1'!T12</f>
        <v>234.5</v>
      </c>
      <c r="AG13" s="149">
        <f>'G-1'!T13</f>
        <v>232</v>
      </c>
      <c r="AH13" s="149">
        <f>'G-1'!T14</f>
        <v>244</v>
      </c>
      <c r="AI13" s="149">
        <f>'G-1'!T15</f>
        <v>226</v>
      </c>
      <c r="AJ13" s="149">
        <f>'G-1'!T16</f>
        <v>209.5</v>
      </c>
      <c r="AK13" s="149">
        <f>'G-1'!T17</f>
        <v>215.5</v>
      </c>
      <c r="AL13" s="149">
        <f>'G-1'!T18</f>
        <v>216</v>
      </c>
      <c r="AM13" s="149">
        <f>'G-1'!T19</f>
        <v>206</v>
      </c>
      <c r="AN13" s="149">
        <f>'G-1'!T20</f>
        <v>201.5</v>
      </c>
      <c r="AO13" s="149">
        <f>'G-1'!T21</f>
        <v>212.5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381</v>
      </c>
      <c r="F14" s="149">
        <f t="shared" ref="F14:K14" si="3">C13+D13+E13+F13</f>
        <v>431.5</v>
      </c>
      <c r="G14" s="149">
        <f t="shared" si="3"/>
        <v>482</v>
      </c>
      <c r="H14" s="149">
        <f t="shared" si="3"/>
        <v>500.5</v>
      </c>
      <c r="I14" s="149">
        <f t="shared" si="3"/>
        <v>513</v>
      </c>
      <c r="J14" s="149">
        <f t="shared" si="3"/>
        <v>530</v>
      </c>
      <c r="K14" s="149">
        <f t="shared" si="3"/>
        <v>546.5</v>
      </c>
      <c r="L14" s="150"/>
      <c r="M14" s="149"/>
      <c r="N14" s="149"/>
      <c r="O14" s="149"/>
      <c r="P14" s="149">
        <f>M13+N13+O13+P13</f>
        <v>710</v>
      </c>
      <c r="Q14" s="149">
        <f t="shared" ref="Q14:AB14" si="4">N13+O13+P13+Q13</f>
        <v>735</v>
      </c>
      <c r="R14" s="149">
        <f t="shared" si="4"/>
        <v>697.5</v>
      </c>
      <c r="S14" s="149">
        <f t="shared" si="4"/>
        <v>622</v>
      </c>
      <c r="T14" s="149">
        <f t="shared" si="4"/>
        <v>532</v>
      </c>
      <c r="U14" s="149">
        <f t="shared" si="4"/>
        <v>458</v>
      </c>
      <c r="V14" s="149">
        <f t="shared" si="4"/>
        <v>409</v>
      </c>
      <c r="W14" s="149">
        <f t="shared" si="4"/>
        <v>401</v>
      </c>
      <c r="X14" s="149">
        <f t="shared" si="4"/>
        <v>418</v>
      </c>
      <c r="Y14" s="149">
        <f t="shared" si="4"/>
        <v>417</v>
      </c>
      <c r="Z14" s="149">
        <f t="shared" si="4"/>
        <v>463.5</v>
      </c>
      <c r="AA14" s="149">
        <f t="shared" si="4"/>
        <v>526</v>
      </c>
      <c r="AB14" s="149">
        <f t="shared" si="4"/>
        <v>557</v>
      </c>
      <c r="AC14" s="150"/>
      <c r="AD14" s="149"/>
      <c r="AE14" s="149"/>
      <c r="AF14" s="149"/>
      <c r="AG14" s="149">
        <f>AD13+AE13+AF13+AG13</f>
        <v>898.5</v>
      </c>
      <c r="AH14" s="149">
        <f t="shared" ref="AH14:AO14" si="5">AE13+AF13+AG13+AH13</f>
        <v>938.5</v>
      </c>
      <c r="AI14" s="149">
        <f t="shared" si="5"/>
        <v>936.5</v>
      </c>
      <c r="AJ14" s="149">
        <f t="shared" si="5"/>
        <v>911.5</v>
      </c>
      <c r="AK14" s="149">
        <f t="shared" si="5"/>
        <v>895</v>
      </c>
      <c r="AL14" s="149">
        <f t="shared" si="5"/>
        <v>867</v>
      </c>
      <c r="AM14" s="149">
        <f t="shared" si="5"/>
        <v>847</v>
      </c>
      <c r="AN14" s="149">
        <f t="shared" si="5"/>
        <v>839</v>
      </c>
      <c r="AO14" s="149">
        <f t="shared" si="5"/>
        <v>836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0.47604327666151469</v>
      </c>
      <c r="E15" s="152"/>
      <c r="F15" s="152" t="s">
        <v>108</v>
      </c>
      <c r="G15" s="153">
        <f>DIRECCIONALIDAD!J11/100</f>
        <v>0.39103554868624424</v>
      </c>
      <c r="H15" s="152"/>
      <c r="I15" s="152" t="s">
        <v>109</v>
      </c>
      <c r="J15" s="153">
        <f>DIRECCIONALIDAD!J12/100</f>
        <v>0.13292117465224113</v>
      </c>
      <c r="K15" s="154"/>
      <c r="L15" s="148"/>
      <c r="M15" s="151"/>
      <c r="N15" s="152"/>
      <c r="O15" s="152" t="s">
        <v>107</v>
      </c>
      <c r="P15" s="153">
        <f>DIRECCIONALIDAD!J13/100</f>
        <v>0.4281150159744409</v>
      </c>
      <c r="Q15" s="152"/>
      <c r="R15" s="152"/>
      <c r="S15" s="152"/>
      <c r="T15" s="152" t="s">
        <v>108</v>
      </c>
      <c r="U15" s="153">
        <f>DIRECCIONALIDAD!J14/100</f>
        <v>0.45527156549520759</v>
      </c>
      <c r="V15" s="152"/>
      <c r="W15" s="152"/>
      <c r="X15" s="152"/>
      <c r="Y15" s="152" t="s">
        <v>109</v>
      </c>
      <c r="Z15" s="153">
        <f>DIRECCIONALIDAD!J15/100</f>
        <v>0.11661341853035143</v>
      </c>
      <c r="AA15" s="152"/>
      <c r="AB15" s="154"/>
      <c r="AC15" s="148"/>
      <c r="AD15" s="151"/>
      <c r="AE15" s="152" t="s">
        <v>107</v>
      </c>
      <c r="AF15" s="153">
        <f>DIRECCIONALIDAD!J16/100</f>
        <v>0.32</v>
      </c>
      <c r="AG15" s="152"/>
      <c r="AH15" s="152"/>
      <c r="AI15" s="152"/>
      <c r="AJ15" s="152" t="s">
        <v>108</v>
      </c>
      <c r="AK15" s="153">
        <f>DIRECCIONALIDAD!J17/100</f>
        <v>0.62352941176470589</v>
      </c>
      <c r="AL15" s="152"/>
      <c r="AM15" s="152"/>
      <c r="AN15" s="152" t="s">
        <v>109</v>
      </c>
      <c r="AO15" s="155">
        <f>DIRECCIONALIDAD!J18/100</f>
        <v>5.647058823529412E-2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151</v>
      </c>
      <c r="B16" s="159">
        <f>MAX(B14:K14)</f>
        <v>546.5</v>
      </c>
      <c r="C16" s="152" t="s">
        <v>107</v>
      </c>
      <c r="D16" s="160">
        <f>+B16*D15</f>
        <v>260.15765069551776</v>
      </c>
      <c r="E16" s="152"/>
      <c r="F16" s="152" t="s">
        <v>108</v>
      </c>
      <c r="G16" s="160">
        <f>+B16*G15</f>
        <v>213.70092735703247</v>
      </c>
      <c r="H16" s="152"/>
      <c r="I16" s="152" t="s">
        <v>109</v>
      </c>
      <c r="J16" s="160">
        <f>+B16*J15</f>
        <v>72.641421947449771</v>
      </c>
      <c r="K16" s="154"/>
      <c r="L16" s="148"/>
      <c r="M16" s="159">
        <f>MAX(M14:AB14)</f>
        <v>735</v>
      </c>
      <c r="N16" s="152"/>
      <c r="O16" s="152" t="s">
        <v>107</v>
      </c>
      <c r="P16" s="161">
        <f>+M16*P15</f>
        <v>314.66453674121408</v>
      </c>
      <c r="Q16" s="152"/>
      <c r="R16" s="152"/>
      <c r="S16" s="152"/>
      <c r="T16" s="152" t="s">
        <v>108</v>
      </c>
      <c r="U16" s="161">
        <f>+M16*U15</f>
        <v>334.6246006389776</v>
      </c>
      <c r="V16" s="152"/>
      <c r="W16" s="152"/>
      <c r="X16" s="152"/>
      <c r="Y16" s="152" t="s">
        <v>109</v>
      </c>
      <c r="Z16" s="161">
        <f>+M16*Z15</f>
        <v>85.710862619808296</v>
      </c>
      <c r="AA16" s="152"/>
      <c r="AB16" s="154"/>
      <c r="AC16" s="148"/>
      <c r="AD16" s="159">
        <f>MAX(AD14:AO14)</f>
        <v>938.5</v>
      </c>
      <c r="AE16" s="152" t="s">
        <v>107</v>
      </c>
      <c r="AF16" s="160">
        <f>+AD16*AF15</f>
        <v>300.32</v>
      </c>
      <c r="AG16" s="152"/>
      <c r="AH16" s="152"/>
      <c r="AI16" s="152"/>
      <c r="AJ16" s="152" t="s">
        <v>108</v>
      </c>
      <c r="AK16" s="160">
        <f>+AD16*AK15</f>
        <v>585.18235294117653</v>
      </c>
      <c r="AL16" s="152"/>
      <c r="AM16" s="152"/>
      <c r="AN16" s="152" t="s">
        <v>109</v>
      </c>
      <c r="AO16" s="162">
        <f>+AD16*AO15</f>
        <v>52.997647058823532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9" t="s">
        <v>103</v>
      </c>
      <c r="U17" s="239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716</v>
      </c>
      <c r="AV19" s="101">
        <f t="shared" si="12"/>
        <v>733.5</v>
      </c>
      <c r="AW19" s="101">
        <f t="shared" si="12"/>
        <v>729</v>
      </c>
      <c r="AX19" s="101">
        <f t="shared" si="12"/>
        <v>732</v>
      </c>
      <c r="AY19" s="101">
        <f t="shared" si="12"/>
        <v>700</v>
      </c>
      <c r="AZ19" s="101">
        <f t="shared" si="12"/>
        <v>723</v>
      </c>
      <c r="BA19" s="101">
        <f t="shared" si="12"/>
        <v>766.5</v>
      </c>
      <c r="BB19" s="101"/>
      <c r="BC19" s="101"/>
      <c r="BD19" s="101"/>
      <c r="BE19" s="101">
        <f t="shared" ref="BE19:BQ19" si="13">P28</f>
        <v>684</v>
      </c>
      <c r="BF19" s="101">
        <f t="shared" si="13"/>
        <v>653.5</v>
      </c>
      <c r="BG19" s="101">
        <f t="shared" si="13"/>
        <v>650.5</v>
      </c>
      <c r="BH19" s="101">
        <f t="shared" si="13"/>
        <v>653</v>
      </c>
      <c r="BI19" s="101">
        <f t="shared" si="13"/>
        <v>616</v>
      </c>
      <c r="BJ19" s="101">
        <f t="shared" si="13"/>
        <v>653.5</v>
      </c>
      <c r="BK19" s="101">
        <f t="shared" si="13"/>
        <v>661.5</v>
      </c>
      <c r="BL19" s="101">
        <f t="shared" si="13"/>
        <v>630.5</v>
      </c>
      <c r="BM19" s="101">
        <f t="shared" si="13"/>
        <v>616.5</v>
      </c>
      <c r="BN19" s="101">
        <f t="shared" si="13"/>
        <v>602.5</v>
      </c>
      <c r="BO19" s="101">
        <f t="shared" si="13"/>
        <v>588</v>
      </c>
      <c r="BP19" s="101">
        <f t="shared" si="13"/>
        <v>639</v>
      </c>
      <c r="BQ19" s="101">
        <f t="shared" si="13"/>
        <v>703.5</v>
      </c>
      <c r="BR19" s="101"/>
      <c r="BS19" s="101"/>
      <c r="BT19" s="101"/>
      <c r="BU19" s="101">
        <f t="shared" ref="BU19:CC19" si="14">AG28</f>
        <v>734.5</v>
      </c>
      <c r="BV19" s="101">
        <f t="shared" si="14"/>
        <v>764.5</v>
      </c>
      <c r="BW19" s="101">
        <f t="shared" si="14"/>
        <v>733</v>
      </c>
      <c r="BX19" s="101">
        <f t="shared" si="14"/>
        <v>734.5</v>
      </c>
      <c r="BY19" s="101">
        <f t="shared" si="14"/>
        <v>702</v>
      </c>
      <c r="BZ19" s="101">
        <f t="shared" si="14"/>
        <v>683.5</v>
      </c>
      <c r="CA19" s="101">
        <f t="shared" si="14"/>
        <v>693.5</v>
      </c>
      <c r="CB19" s="101">
        <f t="shared" si="14"/>
        <v>688.5</v>
      </c>
      <c r="CC19" s="101">
        <f t="shared" si="14"/>
        <v>704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603</v>
      </c>
      <c r="AV20" s="92">
        <f t="shared" si="15"/>
        <v>649.5</v>
      </c>
      <c r="AW20" s="92">
        <f t="shared" si="15"/>
        <v>685</v>
      </c>
      <c r="AX20" s="92">
        <f t="shared" si="15"/>
        <v>684</v>
      </c>
      <c r="AY20" s="92">
        <f t="shared" si="15"/>
        <v>665.5</v>
      </c>
      <c r="AZ20" s="92">
        <f t="shared" si="15"/>
        <v>665.5</v>
      </c>
      <c r="BA20" s="92">
        <f t="shared" si="15"/>
        <v>652.5</v>
      </c>
      <c r="BB20" s="92"/>
      <c r="BC20" s="92"/>
      <c r="BD20" s="92"/>
      <c r="BE20" s="92">
        <f t="shared" ref="BE20:BQ20" si="16">P23</f>
        <v>621.5</v>
      </c>
      <c r="BF20" s="92">
        <f t="shared" si="16"/>
        <v>613</v>
      </c>
      <c r="BG20" s="92">
        <f t="shared" si="16"/>
        <v>576</v>
      </c>
      <c r="BH20" s="92">
        <f t="shared" si="16"/>
        <v>545</v>
      </c>
      <c r="BI20" s="92">
        <f t="shared" si="16"/>
        <v>527</v>
      </c>
      <c r="BJ20" s="92">
        <f t="shared" si="16"/>
        <v>489.5</v>
      </c>
      <c r="BK20" s="92">
        <f t="shared" si="16"/>
        <v>464</v>
      </c>
      <c r="BL20" s="92">
        <f t="shared" si="16"/>
        <v>462.5</v>
      </c>
      <c r="BM20" s="92">
        <f t="shared" si="16"/>
        <v>459</v>
      </c>
      <c r="BN20" s="92">
        <f t="shared" si="16"/>
        <v>474</v>
      </c>
      <c r="BO20" s="92">
        <f t="shared" si="16"/>
        <v>531.5</v>
      </c>
      <c r="BP20" s="92">
        <f t="shared" si="16"/>
        <v>549.5</v>
      </c>
      <c r="BQ20" s="92">
        <f t="shared" si="16"/>
        <v>601</v>
      </c>
      <c r="BR20" s="92"/>
      <c r="BS20" s="92"/>
      <c r="BT20" s="92"/>
      <c r="BU20" s="92">
        <f t="shared" ref="BU20:CC20" si="17">AG23</f>
        <v>626.5</v>
      </c>
      <c r="BV20" s="92">
        <f t="shared" si="17"/>
        <v>638.5</v>
      </c>
      <c r="BW20" s="92">
        <f t="shared" si="17"/>
        <v>641.5</v>
      </c>
      <c r="BX20" s="92">
        <f t="shared" si="17"/>
        <v>618.5</v>
      </c>
      <c r="BY20" s="92">
        <f t="shared" si="17"/>
        <v>579.5</v>
      </c>
      <c r="BZ20" s="92">
        <f t="shared" si="17"/>
        <v>549.5</v>
      </c>
      <c r="CA20" s="92">
        <f t="shared" si="17"/>
        <v>521.5</v>
      </c>
      <c r="CB20" s="92">
        <f t="shared" si="17"/>
        <v>478</v>
      </c>
      <c r="CC20" s="92">
        <f t="shared" si="17"/>
        <v>448.5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39" t="s">
        <v>103</v>
      </c>
      <c r="U21" s="239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1700</v>
      </c>
      <c r="AV21" s="92">
        <f t="shared" si="18"/>
        <v>1814.5</v>
      </c>
      <c r="AW21" s="92">
        <f t="shared" si="18"/>
        <v>1896</v>
      </c>
      <c r="AX21" s="92">
        <f t="shared" si="18"/>
        <v>1916.5</v>
      </c>
      <c r="AY21" s="92">
        <f t="shared" si="18"/>
        <v>1878.5</v>
      </c>
      <c r="AZ21" s="92">
        <f t="shared" si="18"/>
        <v>1918.5</v>
      </c>
      <c r="BA21" s="92">
        <f t="shared" si="18"/>
        <v>1965.5</v>
      </c>
      <c r="BB21" s="92"/>
      <c r="BC21" s="92"/>
      <c r="BD21" s="92"/>
      <c r="BE21" s="92">
        <f t="shared" ref="BE21:BQ21" si="19">P33</f>
        <v>2015.5</v>
      </c>
      <c r="BF21" s="92">
        <f t="shared" si="19"/>
        <v>2001.5</v>
      </c>
      <c r="BG21" s="92">
        <f t="shared" si="19"/>
        <v>1924</v>
      </c>
      <c r="BH21" s="92">
        <f t="shared" si="19"/>
        <v>1820</v>
      </c>
      <c r="BI21" s="92">
        <f t="shared" si="19"/>
        <v>1675</v>
      </c>
      <c r="BJ21" s="92">
        <f t="shared" si="19"/>
        <v>1601</v>
      </c>
      <c r="BK21" s="92">
        <f t="shared" si="19"/>
        <v>1534.5</v>
      </c>
      <c r="BL21" s="92">
        <f t="shared" si="19"/>
        <v>1494</v>
      </c>
      <c r="BM21" s="92">
        <f t="shared" si="19"/>
        <v>1493.5</v>
      </c>
      <c r="BN21" s="92">
        <f t="shared" si="19"/>
        <v>1493.5</v>
      </c>
      <c r="BO21" s="92">
        <f t="shared" si="19"/>
        <v>1583</v>
      </c>
      <c r="BP21" s="92">
        <f t="shared" si="19"/>
        <v>1714.5</v>
      </c>
      <c r="BQ21" s="92">
        <f t="shared" si="19"/>
        <v>1861.5</v>
      </c>
      <c r="BR21" s="92"/>
      <c r="BS21" s="92"/>
      <c r="BT21" s="92"/>
      <c r="BU21" s="92">
        <f t="shared" ref="BU21:CC21" si="20">AG33</f>
        <v>2259.5</v>
      </c>
      <c r="BV21" s="92">
        <f t="shared" si="20"/>
        <v>2341.5</v>
      </c>
      <c r="BW21" s="92">
        <f t="shared" si="20"/>
        <v>2311</v>
      </c>
      <c r="BX21" s="92">
        <f t="shared" si="20"/>
        <v>2264.5</v>
      </c>
      <c r="BY21" s="92">
        <f t="shared" si="20"/>
        <v>2176.5</v>
      </c>
      <c r="BZ21" s="92">
        <f t="shared" si="20"/>
        <v>2100</v>
      </c>
      <c r="CA21" s="92">
        <f t="shared" si="20"/>
        <v>2062</v>
      </c>
      <c r="CB21" s="92">
        <f t="shared" si="20"/>
        <v>2005.5</v>
      </c>
      <c r="CC21" s="92">
        <f t="shared" si="20"/>
        <v>1988.5</v>
      </c>
    </row>
    <row r="22" spans="1:81" ht="16.5" customHeight="1" x14ac:dyDescent="0.2">
      <c r="A22" s="100" t="s">
        <v>104</v>
      </c>
      <c r="B22" s="149">
        <f>'G-3'!F10</f>
        <v>121.5</v>
      </c>
      <c r="C22" s="149">
        <f>'G-3'!F11</f>
        <v>138</v>
      </c>
      <c r="D22" s="149">
        <f>'G-3'!F12</f>
        <v>152.5</v>
      </c>
      <c r="E22" s="149">
        <f>'G-3'!F13</f>
        <v>191</v>
      </c>
      <c r="F22" s="149">
        <f>'G-3'!F14</f>
        <v>168</v>
      </c>
      <c r="G22" s="149">
        <f>'G-3'!F15</f>
        <v>173.5</v>
      </c>
      <c r="H22" s="149">
        <f>'G-3'!F16</f>
        <v>151.5</v>
      </c>
      <c r="I22" s="149">
        <f>'G-3'!F17</f>
        <v>172.5</v>
      </c>
      <c r="J22" s="149">
        <f>'G-3'!F18</f>
        <v>168</v>
      </c>
      <c r="K22" s="149">
        <f>'G-3'!F19</f>
        <v>160.5</v>
      </c>
      <c r="L22" s="150"/>
      <c r="M22" s="149">
        <f>'G-3'!F20</f>
        <v>161.5</v>
      </c>
      <c r="N22" s="149">
        <f>'G-3'!F21</f>
        <v>167.5</v>
      </c>
      <c r="O22" s="149">
        <f>'G-3'!F22</f>
        <v>154</v>
      </c>
      <c r="P22" s="149">
        <f>'G-3'!M10</f>
        <v>138.5</v>
      </c>
      <c r="Q22" s="149">
        <f>'G-3'!M11</f>
        <v>153</v>
      </c>
      <c r="R22" s="149">
        <f>'G-3'!M12</f>
        <v>130.5</v>
      </c>
      <c r="S22" s="149">
        <f>'G-3'!M13</f>
        <v>123</v>
      </c>
      <c r="T22" s="149">
        <f>'G-3'!M14</f>
        <v>120.5</v>
      </c>
      <c r="U22" s="149">
        <f>'G-3'!M15</f>
        <v>115.5</v>
      </c>
      <c r="V22" s="149">
        <f>'G-3'!M16</f>
        <v>105</v>
      </c>
      <c r="W22" s="149">
        <f>'G-3'!M17</f>
        <v>121.5</v>
      </c>
      <c r="X22" s="149">
        <f>'G-3'!M18</f>
        <v>117</v>
      </c>
      <c r="Y22" s="149">
        <f>'G-3'!M19</f>
        <v>130.5</v>
      </c>
      <c r="Z22" s="149">
        <f>'G-3'!M20</f>
        <v>162.5</v>
      </c>
      <c r="AA22" s="149">
        <f>'G-3'!M21</f>
        <v>139.5</v>
      </c>
      <c r="AB22" s="149">
        <f>'G-3'!M22</f>
        <v>168.5</v>
      </c>
      <c r="AC22" s="150"/>
      <c r="AD22" s="149">
        <f>'G-3'!T10</f>
        <v>144.5</v>
      </c>
      <c r="AE22" s="149">
        <f>'G-3'!T11</f>
        <v>139.5</v>
      </c>
      <c r="AF22" s="149">
        <f>'G-3'!T12</f>
        <v>173</v>
      </c>
      <c r="AG22" s="149">
        <f>'G-3'!T13</f>
        <v>169.5</v>
      </c>
      <c r="AH22" s="149">
        <f>'G-3'!T14</f>
        <v>156.5</v>
      </c>
      <c r="AI22" s="149">
        <f>'G-3'!T15</f>
        <v>142.5</v>
      </c>
      <c r="AJ22" s="149">
        <f>'G-3'!T16</f>
        <v>150</v>
      </c>
      <c r="AK22" s="149">
        <f>'G-3'!T17</f>
        <v>130.5</v>
      </c>
      <c r="AL22" s="149">
        <f>'G-3'!T18</f>
        <v>126.5</v>
      </c>
      <c r="AM22" s="149">
        <f>'G-3'!T19</f>
        <v>114.5</v>
      </c>
      <c r="AN22" s="149">
        <f>'G-3'!T20</f>
        <v>106.5</v>
      </c>
      <c r="AO22" s="149">
        <f>'G-3'!T21</f>
        <v>101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603</v>
      </c>
      <c r="F23" s="149">
        <f t="shared" ref="F23:K23" si="21">C22+D22+E22+F22</f>
        <v>649.5</v>
      </c>
      <c r="G23" s="149">
        <f t="shared" si="21"/>
        <v>685</v>
      </c>
      <c r="H23" s="149">
        <f t="shared" si="21"/>
        <v>684</v>
      </c>
      <c r="I23" s="149">
        <f t="shared" si="21"/>
        <v>665.5</v>
      </c>
      <c r="J23" s="149">
        <f t="shared" si="21"/>
        <v>665.5</v>
      </c>
      <c r="K23" s="149">
        <f t="shared" si="21"/>
        <v>652.5</v>
      </c>
      <c r="L23" s="150"/>
      <c r="M23" s="149"/>
      <c r="N23" s="149"/>
      <c r="O23" s="149"/>
      <c r="P23" s="149">
        <f>M22+N22+O22+P22</f>
        <v>621.5</v>
      </c>
      <c r="Q23" s="149">
        <f t="shared" ref="Q23:AB23" si="22">N22+O22+P22+Q22</f>
        <v>613</v>
      </c>
      <c r="R23" s="149">
        <f t="shared" si="22"/>
        <v>576</v>
      </c>
      <c r="S23" s="149">
        <f t="shared" si="22"/>
        <v>545</v>
      </c>
      <c r="T23" s="149">
        <f t="shared" si="22"/>
        <v>527</v>
      </c>
      <c r="U23" s="149">
        <f t="shared" si="22"/>
        <v>489.5</v>
      </c>
      <c r="V23" s="149">
        <f t="shared" si="22"/>
        <v>464</v>
      </c>
      <c r="W23" s="149">
        <f t="shared" si="22"/>
        <v>462.5</v>
      </c>
      <c r="X23" s="149">
        <f t="shared" si="22"/>
        <v>459</v>
      </c>
      <c r="Y23" s="149">
        <f t="shared" si="22"/>
        <v>474</v>
      </c>
      <c r="Z23" s="149">
        <f t="shared" si="22"/>
        <v>531.5</v>
      </c>
      <c r="AA23" s="149">
        <f t="shared" si="22"/>
        <v>549.5</v>
      </c>
      <c r="AB23" s="149">
        <f t="shared" si="22"/>
        <v>601</v>
      </c>
      <c r="AC23" s="150"/>
      <c r="AD23" s="149"/>
      <c r="AE23" s="149"/>
      <c r="AF23" s="149"/>
      <c r="AG23" s="149">
        <f>AD22+AE22+AF22+AG22</f>
        <v>626.5</v>
      </c>
      <c r="AH23" s="149">
        <f t="shared" ref="AH23:AO23" si="23">AE22+AF22+AG22+AH22</f>
        <v>638.5</v>
      </c>
      <c r="AI23" s="149">
        <f t="shared" si="23"/>
        <v>641.5</v>
      </c>
      <c r="AJ23" s="149">
        <f t="shared" si="23"/>
        <v>618.5</v>
      </c>
      <c r="AK23" s="149">
        <f t="shared" si="23"/>
        <v>579.5</v>
      </c>
      <c r="AL23" s="149">
        <f t="shared" si="23"/>
        <v>549.5</v>
      </c>
      <c r="AM23" s="149">
        <f t="shared" si="23"/>
        <v>521.5</v>
      </c>
      <c r="AN23" s="149">
        <f t="shared" si="23"/>
        <v>478</v>
      </c>
      <c r="AO23" s="149">
        <f t="shared" si="23"/>
        <v>448.5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0.88566827697262485</v>
      </c>
      <c r="H24" s="152"/>
      <c r="I24" s="152" t="s">
        <v>109</v>
      </c>
      <c r="J24" s="153">
        <f>DIRECCIONALIDAD!J30/100</f>
        <v>0.1143317230273752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0.89123376623376627</v>
      </c>
      <c r="V24" s="152"/>
      <c r="W24" s="152"/>
      <c r="X24" s="152"/>
      <c r="Y24" s="152" t="s">
        <v>109</v>
      </c>
      <c r="Z24" s="153">
        <f>DIRECCIONALIDAD!J33/100</f>
        <v>0.10876623376623376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0.92513368983957223</v>
      </c>
      <c r="AL24" s="152"/>
      <c r="AM24" s="152"/>
      <c r="AN24" s="152" t="s">
        <v>109</v>
      </c>
      <c r="AO24" s="153">
        <f>DIRECCIONALIDAD!J36/100</f>
        <v>7.4866310160427801E-2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58" t="s">
        <v>151</v>
      </c>
      <c r="B25" s="159">
        <f>MAX(B23:K23)</f>
        <v>685</v>
      </c>
      <c r="C25" s="152" t="s">
        <v>107</v>
      </c>
      <c r="D25" s="160">
        <f>+B25*D24</f>
        <v>0</v>
      </c>
      <c r="E25" s="152"/>
      <c r="F25" s="152" t="s">
        <v>108</v>
      </c>
      <c r="G25" s="160">
        <f>+B25*G24</f>
        <v>606.68276972624801</v>
      </c>
      <c r="H25" s="152"/>
      <c r="I25" s="152" t="s">
        <v>109</v>
      </c>
      <c r="J25" s="160">
        <f>+B25*J24</f>
        <v>78.317230273752003</v>
      </c>
      <c r="K25" s="154"/>
      <c r="L25" s="148"/>
      <c r="M25" s="159">
        <f>MAX(M23:AB23)</f>
        <v>621.5</v>
      </c>
      <c r="N25" s="152"/>
      <c r="O25" s="152" t="s">
        <v>107</v>
      </c>
      <c r="P25" s="161">
        <f>+M25*P24</f>
        <v>0</v>
      </c>
      <c r="Q25" s="152"/>
      <c r="R25" s="152"/>
      <c r="S25" s="152"/>
      <c r="T25" s="152" t="s">
        <v>108</v>
      </c>
      <c r="U25" s="161">
        <f>+M25*U24</f>
        <v>553.90178571428578</v>
      </c>
      <c r="V25" s="152"/>
      <c r="W25" s="152"/>
      <c r="X25" s="152"/>
      <c r="Y25" s="152" t="s">
        <v>109</v>
      </c>
      <c r="Z25" s="161">
        <f>+M25*Z24</f>
        <v>67.598214285714278</v>
      </c>
      <c r="AA25" s="152"/>
      <c r="AB25" s="154"/>
      <c r="AC25" s="148"/>
      <c r="AD25" s="159">
        <f>MAX(AD23:AO23)</f>
        <v>641.5</v>
      </c>
      <c r="AE25" s="152" t="s">
        <v>107</v>
      </c>
      <c r="AF25" s="160">
        <f>+AD25*AF24</f>
        <v>0</v>
      </c>
      <c r="AG25" s="152"/>
      <c r="AH25" s="152"/>
      <c r="AI25" s="152"/>
      <c r="AJ25" s="152" t="s">
        <v>108</v>
      </c>
      <c r="AK25" s="160">
        <f>+AD25*AK24</f>
        <v>593.47326203208559</v>
      </c>
      <c r="AL25" s="152"/>
      <c r="AM25" s="152"/>
      <c r="AN25" s="152" t="s">
        <v>109</v>
      </c>
      <c r="AO25" s="162">
        <f>+AD25*AO24</f>
        <v>48.026737967914436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39" t="s">
        <v>103</v>
      </c>
      <c r="U26" s="239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157</v>
      </c>
      <c r="C27" s="149">
        <f>'G-4'!F11</f>
        <v>164.5</v>
      </c>
      <c r="D27" s="149">
        <f>'G-4'!F12</f>
        <v>183</v>
      </c>
      <c r="E27" s="149">
        <f>'G-4'!F13</f>
        <v>211.5</v>
      </c>
      <c r="F27" s="149">
        <f>'G-4'!F14</f>
        <v>174.5</v>
      </c>
      <c r="G27" s="149">
        <f>'G-4'!F15</f>
        <v>160</v>
      </c>
      <c r="H27" s="149">
        <f>'G-4'!F16</f>
        <v>186</v>
      </c>
      <c r="I27" s="149">
        <f>'G-4'!F17</f>
        <v>179.5</v>
      </c>
      <c r="J27" s="149">
        <f>'G-4'!F18</f>
        <v>197.5</v>
      </c>
      <c r="K27" s="149">
        <f>'G-4'!F19</f>
        <v>203.5</v>
      </c>
      <c r="L27" s="150"/>
      <c r="M27" s="149">
        <f>'G-4'!F20</f>
        <v>167</v>
      </c>
      <c r="N27" s="149">
        <f>'G-4'!F21</f>
        <v>163</v>
      </c>
      <c r="O27" s="149">
        <f>'G-4'!F22</f>
        <v>162.5</v>
      </c>
      <c r="P27" s="149">
        <f>'G-4'!M10</f>
        <v>191.5</v>
      </c>
      <c r="Q27" s="149">
        <f>'G-4'!M11</f>
        <v>136.5</v>
      </c>
      <c r="R27" s="149">
        <f>'G-4'!M12</f>
        <v>160</v>
      </c>
      <c r="S27" s="149">
        <f>'G-4'!M13</f>
        <v>165</v>
      </c>
      <c r="T27" s="149">
        <f>'G-4'!M14</f>
        <v>154.5</v>
      </c>
      <c r="U27" s="149">
        <f>'G-4'!M15</f>
        <v>174</v>
      </c>
      <c r="V27" s="149">
        <f>'G-4'!M16</f>
        <v>168</v>
      </c>
      <c r="W27" s="149">
        <f>'G-4'!M17</f>
        <v>134</v>
      </c>
      <c r="X27" s="149">
        <f>'G-4'!M18</f>
        <v>140.5</v>
      </c>
      <c r="Y27" s="149">
        <f>'G-4'!M19</f>
        <v>160</v>
      </c>
      <c r="Z27" s="149">
        <f>'G-4'!M20</f>
        <v>153.5</v>
      </c>
      <c r="AA27" s="149">
        <f>'G-4'!M21</f>
        <v>185</v>
      </c>
      <c r="AB27" s="149">
        <f>'G-4'!M22</f>
        <v>205</v>
      </c>
      <c r="AC27" s="150"/>
      <c r="AD27" s="149">
        <f>'G-4'!T10</f>
        <v>170.5</v>
      </c>
      <c r="AE27" s="149">
        <f>'G-4'!T11</f>
        <v>204.5</v>
      </c>
      <c r="AF27" s="149">
        <f>'G-4'!T12</f>
        <v>183</v>
      </c>
      <c r="AG27" s="149">
        <f>'G-4'!T13</f>
        <v>176.5</v>
      </c>
      <c r="AH27" s="149">
        <f>'G-4'!T14</f>
        <v>200.5</v>
      </c>
      <c r="AI27" s="149">
        <f>'G-4'!T15</f>
        <v>173</v>
      </c>
      <c r="AJ27" s="149">
        <f>'G-4'!T16</f>
        <v>184.5</v>
      </c>
      <c r="AK27" s="149">
        <f>'G-4'!T17</f>
        <v>144</v>
      </c>
      <c r="AL27" s="149">
        <f>'G-4'!T18</f>
        <v>182</v>
      </c>
      <c r="AM27" s="149">
        <f>'G-4'!T19</f>
        <v>183</v>
      </c>
      <c r="AN27" s="149">
        <f>'G-4'!T20</f>
        <v>179.5</v>
      </c>
      <c r="AO27" s="149">
        <f>'G-4'!T21</f>
        <v>159.5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716</v>
      </c>
      <c r="F28" s="149">
        <f t="shared" ref="F28:K28" si="24">C27+D27+E27+F27</f>
        <v>733.5</v>
      </c>
      <c r="G28" s="149">
        <f t="shared" si="24"/>
        <v>729</v>
      </c>
      <c r="H28" s="149">
        <f t="shared" si="24"/>
        <v>732</v>
      </c>
      <c r="I28" s="149">
        <f t="shared" si="24"/>
        <v>700</v>
      </c>
      <c r="J28" s="149">
        <f t="shared" si="24"/>
        <v>723</v>
      </c>
      <c r="K28" s="149">
        <f t="shared" si="24"/>
        <v>766.5</v>
      </c>
      <c r="L28" s="150"/>
      <c r="M28" s="149"/>
      <c r="N28" s="149"/>
      <c r="O28" s="149"/>
      <c r="P28" s="149">
        <f>M27+N27+O27+P27</f>
        <v>684</v>
      </c>
      <c r="Q28" s="149">
        <f t="shared" ref="Q28:AB28" si="25">N27+O27+P27+Q27</f>
        <v>653.5</v>
      </c>
      <c r="R28" s="149">
        <f t="shared" si="25"/>
        <v>650.5</v>
      </c>
      <c r="S28" s="149">
        <f t="shared" si="25"/>
        <v>653</v>
      </c>
      <c r="T28" s="149">
        <f t="shared" si="25"/>
        <v>616</v>
      </c>
      <c r="U28" s="149">
        <f t="shared" si="25"/>
        <v>653.5</v>
      </c>
      <c r="V28" s="149">
        <f t="shared" si="25"/>
        <v>661.5</v>
      </c>
      <c r="W28" s="149">
        <f t="shared" si="25"/>
        <v>630.5</v>
      </c>
      <c r="X28" s="149">
        <f t="shared" si="25"/>
        <v>616.5</v>
      </c>
      <c r="Y28" s="149">
        <f t="shared" si="25"/>
        <v>602.5</v>
      </c>
      <c r="Z28" s="149">
        <f t="shared" si="25"/>
        <v>588</v>
      </c>
      <c r="AA28" s="149">
        <f t="shared" si="25"/>
        <v>639</v>
      </c>
      <c r="AB28" s="149">
        <f t="shared" si="25"/>
        <v>703.5</v>
      </c>
      <c r="AC28" s="150"/>
      <c r="AD28" s="149"/>
      <c r="AE28" s="149"/>
      <c r="AF28" s="149"/>
      <c r="AG28" s="149">
        <f>AD27+AE27+AF27+AG27</f>
        <v>734.5</v>
      </c>
      <c r="AH28" s="149">
        <f t="shared" ref="AH28:AO28" si="26">AE27+AF27+AG27+AH27</f>
        <v>764.5</v>
      </c>
      <c r="AI28" s="149">
        <f t="shared" si="26"/>
        <v>733</v>
      </c>
      <c r="AJ28" s="149">
        <f t="shared" si="26"/>
        <v>734.5</v>
      </c>
      <c r="AK28" s="149">
        <f t="shared" si="26"/>
        <v>702</v>
      </c>
      <c r="AL28" s="149">
        <f t="shared" si="26"/>
        <v>683.5</v>
      </c>
      <c r="AM28" s="149">
        <f t="shared" si="26"/>
        <v>693.5</v>
      </c>
      <c r="AN28" s="149">
        <f t="shared" si="26"/>
        <v>688.5</v>
      </c>
      <c r="AO28" s="149">
        <f t="shared" si="26"/>
        <v>704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5.1767676767676768E-2</v>
      </c>
      <c r="E29" s="152"/>
      <c r="F29" s="152" t="s">
        <v>108</v>
      </c>
      <c r="G29" s="153">
        <f>DIRECCIONALIDAD!J38/100</f>
        <v>0.9482323232323232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1.7948717948717947E-2</v>
      </c>
      <c r="Q29" s="152"/>
      <c r="R29" s="152"/>
      <c r="S29" s="152"/>
      <c r="T29" s="152" t="s">
        <v>108</v>
      </c>
      <c r="U29" s="153">
        <f>DIRECCIONALIDAD!J41/100</f>
        <v>0.982051282051282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2.2695035460992909E-2</v>
      </c>
      <c r="AG29" s="152"/>
      <c r="AH29" s="152"/>
      <c r="AI29" s="152"/>
      <c r="AJ29" s="152" t="s">
        <v>108</v>
      </c>
      <c r="AK29" s="153">
        <f>DIRECCIONALIDAD!J44/100</f>
        <v>0.97730496453900717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58" t="s">
        <v>151</v>
      </c>
      <c r="B30" s="159">
        <f>MAX(B28:K28)</f>
        <v>766.5</v>
      </c>
      <c r="C30" s="152" t="s">
        <v>107</v>
      </c>
      <c r="D30" s="160">
        <f>+B30*D29</f>
        <v>39.679924242424242</v>
      </c>
      <c r="E30" s="152"/>
      <c r="F30" s="152" t="s">
        <v>108</v>
      </c>
      <c r="G30" s="160">
        <f>+B30*G29</f>
        <v>726.82007575757575</v>
      </c>
      <c r="H30" s="152"/>
      <c r="I30" s="152" t="s">
        <v>109</v>
      </c>
      <c r="J30" s="160">
        <f>+B30*J29</f>
        <v>0</v>
      </c>
      <c r="K30" s="154"/>
      <c r="L30" s="148"/>
      <c r="M30" s="159">
        <f>MAX(M28:AB28)</f>
        <v>703.5</v>
      </c>
      <c r="N30" s="152"/>
      <c r="O30" s="152" t="s">
        <v>107</v>
      </c>
      <c r="P30" s="161">
        <f>+M30*P29</f>
        <v>12.626923076923076</v>
      </c>
      <c r="Q30" s="152"/>
      <c r="R30" s="152"/>
      <c r="S30" s="152"/>
      <c r="T30" s="152" t="s">
        <v>108</v>
      </c>
      <c r="U30" s="161">
        <f>+M30*U29</f>
        <v>690.87307692307684</v>
      </c>
      <c r="V30" s="152"/>
      <c r="W30" s="152"/>
      <c r="X30" s="152"/>
      <c r="Y30" s="152" t="s">
        <v>109</v>
      </c>
      <c r="Z30" s="161">
        <f>+M30*Z29</f>
        <v>0</v>
      </c>
      <c r="AA30" s="152"/>
      <c r="AB30" s="154"/>
      <c r="AC30" s="148"/>
      <c r="AD30" s="159">
        <f>MAX(AD28:AO28)</f>
        <v>764.5</v>
      </c>
      <c r="AE30" s="152" t="s">
        <v>107</v>
      </c>
      <c r="AF30" s="160">
        <f>+AD30*AF29</f>
        <v>17.350354609929081</v>
      </c>
      <c r="AG30" s="152"/>
      <c r="AH30" s="152"/>
      <c r="AI30" s="152"/>
      <c r="AJ30" s="152" t="s">
        <v>108</v>
      </c>
      <c r="AK30" s="160">
        <f>+AD30*AK29</f>
        <v>747.14964539007099</v>
      </c>
      <c r="AL30" s="152"/>
      <c r="AM30" s="152"/>
      <c r="AN30" s="152" t="s">
        <v>109</v>
      </c>
      <c r="AO30" s="162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39" t="s">
        <v>103</v>
      </c>
      <c r="U31" s="239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344</v>
      </c>
      <c r="C32" s="149">
        <f t="shared" ref="C32:K32" si="27">C13+C18+C22+C27</f>
        <v>386.5</v>
      </c>
      <c r="D32" s="149">
        <f t="shared" si="27"/>
        <v>457.5</v>
      </c>
      <c r="E32" s="149">
        <f t="shared" si="27"/>
        <v>512</v>
      </c>
      <c r="F32" s="149">
        <f t="shared" si="27"/>
        <v>458.5</v>
      </c>
      <c r="G32" s="149">
        <f t="shared" si="27"/>
        <v>468</v>
      </c>
      <c r="H32" s="149">
        <f t="shared" si="27"/>
        <v>478</v>
      </c>
      <c r="I32" s="149">
        <f t="shared" si="27"/>
        <v>474</v>
      </c>
      <c r="J32" s="149">
        <f t="shared" si="27"/>
        <v>498.5</v>
      </c>
      <c r="K32" s="149">
        <f t="shared" si="27"/>
        <v>515</v>
      </c>
      <c r="L32" s="150"/>
      <c r="M32" s="149">
        <f>M13+M18+M22+M27</f>
        <v>493.5</v>
      </c>
      <c r="N32" s="149">
        <f t="shared" ref="N32:AB32" si="28">N13+N18+N22+N27</f>
        <v>498.5</v>
      </c>
      <c r="O32" s="149">
        <f t="shared" si="28"/>
        <v>499.5</v>
      </c>
      <c r="P32" s="149">
        <f t="shared" si="28"/>
        <v>524</v>
      </c>
      <c r="Q32" s="149">
        <f t="shared" si="28"/>
        <v>479.5</v>
      </c>
      <c r="R32" s="149">
        <f t="shared" si="28"/>
        <v>421</v>
      </c>
      <c r="S32" s="149">
        <f t="shared" si="28"/>
        <v>395.5</v>
      </c>
      <c r="T32" s="149">
        <f t="shared" si="28"/>
        <v>379</v>
      </c>
      <c r="U32" s="149">
        <f t="shared" si="28"/>
        <v>405.5</v>
      </c>
      <c r="V32" s="149">
        <f t="shared" si="28"/>
        <v>354.5</v>
      </c>
      <c r="W32" s="149">
        <f t="shared" si="28"/>
        <v>355</v>
      </c>
      <c r="X32" s="149">
        <f t="shared" si="28"/>
        <v>378.5</v>
      </c>
      <c r="Y32" s="149">
        <f t="shared" si="28"/>
        <v>405.5</v>
      </c>
      <c r="Z32" s="149">
        <f t="shared" si="28"/>
        <v>444</v>
      </c>
      <c r="AA32" s="149">
        <f t="shared" si="28"/>
        <v>486.5</v>
      </c>
      <c r="AB32" s="149">
        <f t="shared" si="28"/>
        <v>525.5</v>
      </c>
      <c r="AC32" s="150"/>
      <c r="AD32" s="149">
        <f>AD13+AD18+AD22+AD27</f>
        <v>519</v>
      </c>
      <c r="AE32" s="149">
        <f t="shared" ref="AE32:AO32" si="29">AE13+AE18+AE22+AE27</f>
        <v>572</v>
      </c>
      <c r="AF32" s="149">
        <f t="shared" si="29"/>
        <v>590.5</v>
      </c>
      <c r="AG32" s="149">
        <f t="shared" si="29"/>
        <v>578</v>
      </c>
      <c r="AH32" s="149">
        <f t="shared" si="29"/>
        <v>601</v>
      </c>
      <c r="AI32" s="149">
        <f t="shared" si="29"/>
        <v>541.5</v>
      </c>
      <c r="AJ32" s="149">
        <f t="shared" si="29"/>
        <v>544</v>
      </c>
      <c r="AK32" s="149">
        <f t="shared" si="29"/>
        <v>490</v>
      </c>
      <c r="AL32" s="149">
        <f t="shared" si="29"/>
        <v>524.5</v>
      </c>
      <c r="AM32" s="149">
        <f t="shared" si="29"/>
        <v>503.5</v>
      </c>
      <c r="AN32" s="149">
        <f t="shared" si="29"/>
        <v>487.5</v>
      </c>
      <c r="AO32" s="149">
        <f t="shared" si="29"/>
        <v>473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1700</v>
      </c>
      <c r="F33" s="149">
        <f t="shared" ref="F33:K33" si="30">C32+D32+E32+F32</f>
        <v>1814.5</v>
      </c>
      <c r="G33" s="149">
        <f t="shared" si="30"/>
        <v>1896</v>
      </c>
      <c r="H33" s="149">
        <f t="shared" si="30"/>
        <v>1916.5</v>
      </c>
      <c r="I33" s="149">
        <f t="shared" si="30"/>
        <v>1878.5</v>
      </c>
      <c r="J33" s="149">
        <f t="shared" si="30"/>
        <v>1918.5</v>
      </c>
      <c r="K33" s="149">
        <f t="shared" si="30"/>
        <v>1965.5</v>
      </c>
      <c r="L33" s="150"/>
      <c r="M33" s="149"/>
      <c r="N33" s="149"/>
      <c r="O33" s="149"/>
      <c r="P33" s="149">
        <f>M32+N32+O32+P32</f>
        <v>2015.5</v>
      </c>
      <c r="Q33" s="149">
        <f t="shared" ref="Q33:AB33" si="31">N32+O32+P32+Q32</f>
        <v>2001.5</v>
      </c>
      <c r="R33" s="149">
        <f t="shared" si="31"/>
        <v>1924</v>
      </c>
      <c r="S33" s="149">
        <f t="shared" si="31"/>
        <v>1820</v>
      </c>
      <c r="T33" s="149">
        <f t="shared" si="31"/>
        <v>1675</v>
      </c>
      <c r="U33" s="149">
        <f t="shared" si="31"/>
        <v>1601</v>
      </c>
      <c r="V33" s="149">
        <f t="shared" si="31"/>
        <v>1534.5</v>
      </c>
      <c r="W33" s="149">
        <f t="shared" si="31"/>
        <v>1494</v>
      </c>
      <c r="X33" s="149">
        <f t="shared" si="31"/>
        <v>1493.5</v>
      </c>
      <c r="Y33" s="149">
        <f t="shared" si="31"/>
        <v>1493.5</v>
      </c>
      <c r="Z33" s="149">
        <f t="shared" si="31"/>
        <v>1583</v>
      </c>
      <c r="AA33" s="149">
        <f t="shared" si="31"/>
        <v>1714.5</v>
      </c>
      <c r="AB33" s="149">
        <f t="shared" si="31"/>
        <v>1861.5</v>
      </c>
      <c r="AC33" s="150"/>
      <c r="AD33" s="149"/>
      <c r="AE33" s="149"/>
      <c r="AF33" s="149"/>
      <c r="AG33" s="149">
        <f>AD32+AE32+AF32+AG32</f>
        <v>2259.5</v>
      </c>
      <c r="AH33" s="149">
        <f t="shared" ref="AH33:AO33" si="32">AE32+AF32+AG32+AH32</f>
        <v>2341.5</v>
      </c>
      <c r="AI33" s="149">
        <f t="shared" si="32"/>
        <v>2311</v>
      </c>
      <c r="AJ33" s="149">
        <f t="shared" si="32"/>
        <v>2264.5</v>
      </c>
      <c r="AK33" s="149">
        <f t="shared" si="32"/>
        <v>2176.5</v>
      </c>
      <c r="AL33" s="149">
        <f t="shared" si="32"/>
        <v>2100</v>
      </c>
      <c r="AM33" s="149">
        <f t="shared" si="32"/>
        <v>2062</v>
      </c>
      <c r="AN33" s="149">
        <f t="shared" si="32"/>
        <v>2005.5</v>
      </c>
      <c r="AO33" s="149">
        <f t="shared" si="32"/>
        <v>1988.5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0"/>
      <c r="R35" s="240"/>
      <c r="S35" s="240"/>
      <c r="T35" s="240"/>
      <c r="U35" s="240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2016-07-15T20:32:04Z</cp:lastPrinted>
  <dcterms:created xsi:type="dcterms:W3CDTF">1998-04-02T13:38:56Z</dcterms:created>
  <dcterms:modified xsi:type="dcterms:W3CDTF">2017-08-25T22:52:15Z</dcterms:modified>
</cp:coreProperties>
</file>