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69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14" i="4681" l="1"/>
  <c r="Y21" i="4686" l="1"/>
  <c r="X21" i="4686"/>
  <c r="W21" i="4686"/>
  <c r="V21" i="4686"/>
  <c r="Y21" i="4684"/>
  <c r="X21" i="4684"/>
  <c r="W21" i="4684"/>
  <c r="V21" i="4684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4" i="4689" l="1"/>
  <c r="J26" i="4689"/>
  <c r="J20" i="4689"/>
  <c r="G20" i="4688" s="1"/>
  <c r="J16" i="4689"/>
  <c r="AF15" i="4688" s="1"/>
  <c r="J25" i="4689"/>
  <c r="J10" i="4689"/>
  <c r="D15" i="4688" s="1"/>
  <c r="J32" i="4689"/>
  <c r="J28" i="4689"/>
  <c r="J23" i="4689"/>
  <c r="J22" i="4689"/>
  <c r="P20" i="4688" s="1"/>
  <c r="J14" i="4689"/>
  <c r="U15" i="4688" s="1"/>
  <c r="AL24" i="4688"/>
  <c r="BZ20" i="4688" s="1"/>
  <c r="AM24" i="4688"/>
  <c r="CA20" i="4688" s="1"/>
  <c r="AJ24" i="4688"/>
  <c r="BX20" i="4688" s="1"/>
  <c r="AN24" i="4688"/>
  <c r="CB20" i="4688" s="1"/>
  <c r="AO24" i="4688"/>
  <c r="CC20" i="4688" s="1"/>
  <c r="AH24" i="4688"/>
  <c r="BV20" i="4688" s="1"/>
  <c r="J30" i="4689"/>
  <c r="J25" i="4688" s="1"/>
  <c r="J36" i="4689"/>
  <c r="AO25" i="4688" s="1"/>
  <c r="J31" i="4689"/>
  <c r="P25" i="4688" s="1"/>
  <c r="J33" i="4689"/>
  <c r="Z25" i="4688" s="1"/>
  <c r="J24" i="4689"/>
  <c r="Z20" i="4688" s="1"/>
  <c r="J13" i="4689"/>
  <c r="P15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U25" i="4688"/>
  <c r="D25" i="4688"/>
  <c r="J29" i="4689"/>
  <c r="AK20" i="4688"/>
  <c r="AF20" i="4688"/>
  <c r="J27" i="4689"/>
  <c r="U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78"/>
  <c r="V23" i="4678" s="1"/>
  <c r="X22" i="4678" s="1"/>
  <c r="U23" i="4684"/>
  <c r="V23" i="4684" s="1"/>
  <c r="AL33" i="4688"/>
  <c r="BZ22" i="4688" s="1"/>
  <c r="W33" i="4688"/>
  <c r="BL22" i="4688" s="1"/>
  <c r="V33" i="4688"/>
  <c r="BK22" i="4688" s="1"/>
  <c r="AO33" i="4688"/>
  <c r="CC22" i="4688" s="1"/>
  <c r="AJ33" i="4688"/>
  <c r="BX22" i="4688" s="1"/>
  <c r="Z33" i="4688"/>
  <c r="BO22" i="4688" s="1"/>
  <c r="S33" i="4688"/>
  <c r="BH22" i="4688" s="1"/>
  <c r="AA33" i="4688"/>
  <c r="BP22" i="4688" s="1"/>
  <c r="AI33" i="4688"/>
  <c r="BW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V23" i="4686" s="1"/>
  <c r="U13" i="4681"/>
  <c r="N16" i="4681"/>
  <c r="N23" i="4686"/>
  <c r="G23" i="4686"/>
  <c r="U20" i="4681"/>
  <c r="N23" i="4684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J26" i="4688"/>
  <c r="G26" i="4688"/>
  <c r="D26" i="4688"/>
  <c r="AO21" i="4688"/>
  <c r="AK21" i="4688"/>
  <c r="AF21" i="4688"/>
  <c r="J21" i="4688"/>
  <c r="G21" i="4688"/>
  <c r="D21" i="4688"/>
  <c r="Z21" i="4688"/>
  <c r="P21" i="4688"/>
  <c r="U21" i="4688"/>
  <c r="AO16" i="4688"/>
  <c r="AF16" i="4688"/>
  <c r="AK16" i="4688"/>
  <c r="Z16" i="4688"/>
  <c r="U16" i="4688"/>
  <c r="P16" i="4688"/>
  <c r="J16" i="4688"/>
  <c r="D16" i="4688"/>
  <c r="G16" i="4688"/>
  <c r="V22" i="4678"/>
  <c r="Y22" i="4678"/>
  <c r="W22" i="4678"/>
  <c r="X22" i="4684"/>
  <c r="Y22" i="4684"/>
  <c r="V22" i="4684"/>
  <c r="W22" i="4684"/>
  <c r="X22" i="4686"/>
  <c r="Y22" i="4686"/>
  <c r="V22" i="4686"/>
  <c r="W22" i="4686"/>
  <c r="N23" i="4681"/>
  <c r="U23" i="4681"/>
  <c r="G23" i="4681"/>
</calcChain>
</file>

<file path=xl/sharedStrings.xml><?xml version="1.0" encoding="utf-8"?>
<sst xmlns="http://schemas.openxmlformats.org/spreadsheetml/2006/main" count="649" uniqueCount="153">
  <si>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</si>
  <si>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</si>
  <si>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</si>
  <si>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</si>
  <si>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</si>
  <si>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</si>
  <si>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</si>
  <si>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</si>
  <si>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</si>
  <si>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</si>
  <si>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</si>
  <si>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</si>
  <si>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</si>
  <si>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</si>
  <si>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</si>
  <si>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</si>
  <si>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</si>
  <si>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</si>
  <si>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</si>
  <si>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</si>
  <si>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</si>
  <si>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</si>
  <si>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</si>
  <si>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</si>
  <si>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</si>
  <si>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</si>
  <si>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</si>
  <si>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</si>
  <si>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</si>
  <si>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</si>
  <si>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</si>
  <si>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</si>
  <si>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</si>
  <si>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</si>
  <si>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</si>
  <si>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</si>
  <si>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</si>
  <si>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</si>
  <si>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</si>
  <si>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</si>
  <si>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</si>
  <si>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</si>
  <si>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</si>
  <si>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</si>
  <si>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</si>
  <si>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</si>
  <si>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</si>
  <si>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</si>
  <si>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</si>
  <si>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</si>
  <si>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</si>
  <si>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</si>
  <si>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</si>
  <si>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</si>
  <si>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</si>
  <si>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</si>
  <si>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</si>
  <si>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</si>
  <si>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</si>
  <si>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</si>
  <si>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</si>
  <si>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</si>
  <si>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</si>
  <si>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</si>
  <si>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</si>
  <si>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</si>
  <si>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</si>
  <si>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</si>
  <si>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</si>
  <si>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</si>
  <si>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</si>
  <si>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</si>
  <si>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</si>
  <si>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</si>
  <si>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</si>
  <si>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</si>
  <si>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</si>
  <si>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</si>
  <si>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</si>
  <si>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</si>
  <si>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</si>
  <si>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</si>
  <si>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</si>
  <si>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</si>
  <si>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</si>
  <si>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</si>
  <si>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</si>
  <si>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</si>
  <si>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</si>
  <si>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</si>
  <si>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</si>
  <si>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</si>
  <si>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</si>
  <si>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</si>
  <si>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</si>
  <si>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</si>
  <si>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</si>
  <si>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</si>
  <si>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</si>
  <si>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</si>
  <si>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</si>
  <si>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</si>
  <si>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</si>
  <si>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</si>
  <si>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</si>
  <si>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</si>
  <si>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</si>
  <si>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</si>
  <si>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</si>
  <si>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</si>
  <si>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</si>
  <si>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</si>
  <si>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</si>
  <si>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</si>
  <si>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</si>
  <si>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</si>
  <si>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</si>
  <si>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</si>
  <si>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</si>
  <si>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</si>
  <si>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</si>
  <si>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</si>
  <si>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</si>
  <si>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</si>
  <si>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</si>
  <si>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</si>
  <si>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</si>
  <si>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</si>
  <si>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</si>
  <si>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</si>
  <si>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</si>
  <si>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</si>
  <si>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</si>
  <si>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</si>
  <si>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</si>
  <si>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</si>
  <si>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</si>
  <si>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</si>
  <si>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</si>
  <si>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</si>
  <si>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</si>
  <si>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</si>
  <si>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</si>
  <si>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</si>
  <si>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</si>
  <si>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</si>
  <si>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</si>
  <si>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</si>
  <si>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50</t>
  </si>
  <si>
    <t>ADOLFREDO FLOREZ</t>
  </si>
  <si>
    <t xml:space="preserve">VOL MAX </t>
  </si>
  <si>
    <t>GEOVANNIS GONZALEZ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</si>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</sst>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82</c:v>
                </c:pt>
                <c:pt idx="1">
                  <c:v>120.5</c:v>
                </c:pt>
                <c:pt idx="2">
                  <c:v>120.5</c:v>
                </c:pt>
                <c:pt idx="3">
                  <c:v>128</c:v>
                </c:pt>
                <c:pt idx="4">
                  <c:v>133</c:v>
                </c:pt>
                <c:pt idx="5">
                  <c:v>131</c:v>
                </c:pt>
                <c:pt idx="6">
                  <c:v>127.5</c:v>
                </c:pt>
                <c:pt idx="7">
                  <c:v>116.5</c:v>
                </c:pt>
                <c:pt idx="8">
                  <c:v>135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69792"/>
        <c:axId val="160476560"/>
      </c:barChart>
      <c:catAx>
        <c:axId val="15896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7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7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6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511.5</c:v>
                </c:pt>
                <c:pt idx="1">
                  <c:v>570</c:v>
                </c:pt>
                <c:pt idx="2">
                  <c:v>566</c:v>
                </c:pt>
                <c:pt idx="3">
                  <c:v>618.5</c:v>
                </c:pt>
                <c:pt idx="4">
                  <c:v>545.5</c:v>
                </c:pt>
                <c:pt idx="5">
                  <c:v>520</c:v>
                </c:pt>
                <c:pt idx="6">
                  <c:v>549</c:v>
                </c:pt>
                <c:pt idx="7">
                  <c:v>530.5</c:v>
                </c:pt>
                <c:pt idx="8">
                  <c:v>520</c:v>
                </c:pt>
                <c:pt idx="9">
                  <c:v>556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04608"/>
        <c:axId val="159846544"/>
      </c:barChart>
      <c:catAx>
        <c:axId val="16120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4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4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0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549</c:v>
                </c:pt>
                <c:pt idx="1">
                  <c:v>565</c:v>
                </c:pt>
                <c:pt idx="2">
                  <c:v>593.5</c:v>
                </c:pt>
                <c:pt idx="3">
                  <c:v>561</c:v>
                </c:pt>
                <c:pt idx="4">
                  <c:v>571</c:v>
                </c:pt>
                <c:pt idx="5">
                  <c:v>616.5</c:v>
                </c:pt>
                <c:pt idx="6">
                  <c:v>620.5</c:v>
                </c:pt>
                <c:pt idx="7">
                  <c:v>649</c:v>
                </c:pt>
                <c:pt idx="8">
                  <c:v>635.5</c:v>
                </c:pt>
                <c:pt idx="9">
                  <c:v>692.5</c:v>
                </c:pt>
                <c:pt idx="10">
                  <c:v>630.5</c:v>
                </c:pt>
                <c:pt idx="11">
                  <c:v>575.5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47328"/>
        <c:axId val="161877752"/>
      </c:barChart>
      <c:catAx>
        <c:axId val="15984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7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7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584</c:v>
                </c:pt>
                <c:pt idx="1">
                  <c:v>614.5</c:v>
                </c:pt>
                <c:pt idx="2">
                  <c:v>545.5</c:v>
                </c:pt>
                <c:pt idx="3">
                  <c:v>603.5</c:v>
                </c:pt>
                <c:pt idx="4">
                  <c:v>592.5</c:v>
                </c:pt>
                <c:pt idx="5">
                  <c:v>538.5</c:v>
                </c:pt>
                <c:pt idx="6">
                  <c:v>508</c:v>
                </c:pt>
                <c:pt idx="7">
                  <c:v>461</c:v>
                </c:pt>
                <c:pt idx="8">
                  <c:v>434</c:v>
                </c:pt>
                <c:pt idx="9">
                  <c:v>415</c:v>
                </c:pt>
                <c:pt idx="10">
                  <c:v>453.5</c:v>
                </c:pt>
                <c:pt idx="11">
                  <c:v>505.5</c:v>
                </c:pt>
                <c:pt idx="12">
                  <c:v>547.5</c:v>
                </c:pt>
                <c:pt idx="13">
                  <c:v>533.5</c:v>
                </c:pt>
                <c:pt idx="14">
                  <c:v>534.5</c:v>
                </c:pt>
                <c:pt idx="15">
                  <c:v>496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78536"/>
        <c:axId val="161878928"/>
      </c:barChart>
      <c:catAx>
        <c:axId val="16187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7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7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78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451</c:v>
                </c:pt>
                <c:pt idx="4">
                  <c:v>502</c:v>
                </c:pt>
                <c:pt idx="5">
                  <c:v>512.5</c:v>
                </c:pt>
                <c:pt idx="6">
                  <c:v>519.5</c:v>
                </c:pt>
                <c:pt idx="7">
                  <c:v>508</c:v>
                </c:pt>
                <c:pt idx="8">
                  <c:v>510</c:v>
                </c:pt>
                <c:pt idx="9">
                  <c:v>530</c:v>
                </c:pt>
                <c:pt idx="13">
                  <c:v>597.5</c:v>
                </c:pt>
                <c:pt idx="14">
                  <c:v>601</c:v>
                </c:pt>
                <c:pt idx="15">
                  <c:v>574.5</c:v>
                </c:pt>
                <c:pt idx="16">
                  <c:v>601.5</c:v>
                </c:pt>
                <c:pt idx="17">
                  <c:v>563</c:v>
                </c:pt>
                <c:pt idx="18">
                  <c:v>531</c:v>
                </c:pt>
                <c:pt idx="19">
                  <c:v>506.5</c:v>
                </c:pt>
                <c:pt idx="20">
                  <c:v>427</c:v>
                </c:pt>
                <c:pt idx="21">
                  <c:v>388.5</c:v>
                </c:pt>
                <c:pt idx="22">
                  <c:v>387</c:v>
                </c:pt>
                <c:pt idx="23">
                  <c:v>392.5</c:v>
                </c:pt>
                <c:pt idx="24">
                  <c:v>441.5</c:v>
                </c:pt>
                <c:pt idx="25">
                  <c:v>480.5</c:v>
                </c:pt>
                <c:pt idx="29">
                  <c:v>653.5</c:v>
                </c:pt>
                <c:pt idx="30">
                  <c:v>684.5</c:v>
                </c:pt>
                <c:pt idx="31">
                  <c:v>697</c:v>
                </c:pt>
                <c:pt idx="32">
                  <c:v>716</c:v>
                </c:pt>
                <c:pt idx="33">
                  <c:v>763.5</c:v>
                </c:pt>
                <c:pt idx="34">
                  <c:v>785.5</c:v>
                </c:pt>
                <c:pt idx="35">
                  <c:v>810</c:v>
                </c:pt>
                <c:pt idx="36">
                  <c:v>782.5</c:v>
                </c:pt>
                <c:pt idx="37">
                  <c:v>778.5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692.5</c:v>
                </c:pt>
                <c:pt idx="4">
                  <c:v>658.5</c:v>
                </c:pt>
                <c:pt idx="5">
                  <c:v>596.5</c:v>
                </c:pt>
                <c:pt idx="6">
                  <c:v>565</c:v>
                </c:pt>
                <c:pt idx="7">
                  <c:v>527</c:v>
                </c:pt>
                <c:pt idx="8">
                  <c:v>513</c:v>
                </c:pt>
                <c:pt idx="9">
                  <c:v>514</c:v>
                </c:pt>
                <c:pt idx="13">
                  <c:v>445.5</c:v>
                </c:pt>
                <c:pt idx="14">
                  <c:v>427.5</c:v>
                </c:pt>
                <c:pt idx="15">
                  <c:v>389</c:v>
                </c:pt>
                <c:pt idx="16">
                  <c:v>357.5</c:v>
                </c:pt>
                <c:pt idx="17">
                  <c:v>323</c:v>
                </c:pt>
                <c:pt idx="18">
                  <c:v>288</c:v>
                </c:pt>
                <c:pt idx="19">
                  <c:v>258</c:v>
                </c:pt>
                <c:pt idx="20">
                  <c:v>314.5</c:v>
                </c:pt>
                <c:pt idx="21">
                  <c:v>391</c:v>
                </c:pt>
                <c:pt idx="22">
                  <c:v>485</c:v>
                </c:pt>
                <c:pt idx="23">
                  <c:v>567.5</c:v>
                </c:pt>
                <c:pt idx="24">
                  <c:v>543.5</c:v>
                </c:pt>
                <c:pt idx="25">
                  <c:v>510</c:v>
                </c:pt>
                <c:pt idx="29">
                  <c:v>429</c:v>
                </c:pt>
                <c:pt idx="30">
                  <c:v>425</c:v>
                </c:pt>
                <c:pt idx="31">
                  <c:v>423</c:v>
                </c:pt>
                <c:pt idx="32">
                  <c:v>411.5</c:v>
                </c:pt>
                <c:pt idx="33">
                  <c:v>421.5</c:v>
                </c:pt>
                <c:pt idx="34">
                  <c:v>395</c:v>
                </c:pt>
                <c:pt idx="35">
                  <c:v>384</c:v>
                </c:pt>
                <c:pt idx="36">
                  <c:v>377</c:v>
                </c:pt>
                <c:pt idx="37">
                  <c:v>329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1122.5</c:v>
                </c:pt>
                <c:pt idx="4">
                  <c:v>1139.5</c:v>
                </c:pt>
                <c:pt idx="5">
                  <c:v>1141</c:v>
                </c:pt>
                <c:pt idx="6">
                  <c:v>1148.5</c:v>
                </c:pt>
                <c:pt idx="7">
                  <c:v>1110</c:v>
                </c:pt>
                <c:pt idx="8">
                  <c:v>1096.5</c:v>
                </c:pt>
                <c:pt idx="9">
                  <c:v>1111.5</c:v>
                </c:pt>
                <c:pt idx="13">
                  <c:v>1304.5</c:v>
                </c:pt>
                <c:pt idx="14">
                  <c:v>1327.5</c:v>
                </c:pt>
                <c:pt idx="15">
                  <c:v>1316.5</c:v>
                </c:pt>
                <c:pt idx="16">
                  <c:v>1283.5</c:v>
                </c:pt>
                <c:pt idx="17">
                  <c:v>1214</c:v>
                </c:pt>
                <c:pt idx="18">
                  <c:v>1122.5</c:v>
                </c:pt>
                <c:pt idx="19">
                  <c:v>1053.5</c:v>
                </c:pt>
                <c:pt idx="20">
                  <c:v>1022</c:v>
                </c:pt>
                <c:pt idx="21">
                  <c:v>1028.5</c:v>
                </c:pt>
                <c:pt idx="22">
                  <c:v>1049.5</c:v>
                </c:pt>
                <c:pt idx="23">
                  <c:v>1080</c:v>
                </c:pt>
                <c:pt idx="24">
                  <c:v>1136</c:v>
                </c:pt>
                <c:pt idx="25">
                  <c:v>1121</c:v>
                </c:pt>
                <c:pt idx="29">
                  <c:v>1186</c:v>
                </c:pt>
                <c:pt idx="30">
                  <c:v>1181</c:v>
                </c:pt>
                <c:pt idx="31">
                  <c:v>1222</c:v>
                </c:pt>
                <c:pt idx="32">
                  <c:v>1241.5</c:v>
                </c:pt>
                <c:pt idx="33">
                  <c:v>1272</c:v>
                </c:pt>
                <c:pt idx="34">
                  <c:v>1341</c:v>
                </c:pt>
                <c:pt idx="35">
                  <c:v>1403.5</c:v>
                </c:pt>
                <c:pt idx="36">
                  <c:v>1448</c:v>
                </c:pt>
                <c:pt idx="37">
                  <c:v>1426.5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2266</c:v>
                </c:pt>
                <c:pt idx="4">
                  <c:v>2300</c:v>
                </c:pt>
                <c:pt idx="5">
                  <c:v>2250</c:v>
                </c:pt>
                <c:pt idx="6">
                  <c:v>2233</c:v>
                </c:pt>
                <c:pt idx="7">
                  <c:v>2145</c:v>
                </c:pt>
                <c:pt idx="8">
                  <c:v>2119.5</c:v>
                </c:pt>
                <c:pt idx="9">
                  <c:v>2155.5</c:v>
                </c:pt>
                <c:pt idx="13">
                  <c:v>2347.5</c:v>
                </c:pt>
                <c:pt idx="14">
                  <c:v>2356</c:v>
                </c:pt>
                <c:pt idx="15">
                  <c:v>2280</c:v>
                </c:pt>
                <c:pt idx="16">
                  <c:v>2242.5</c:v>
                </c:pt>
                <c:pt idx="17">
                  <c:v>2100</c:v>
                </c:pt>
                <c:pt idx="18">
                  <c:v>1941.5</c:v>
                </c:pt>
                <c:pt idx="19">
                  <c:v>1818</c:v>
                </c:pt>
                <c:pt idx="20">
                  <c:v>1763.5</c:v>
                </c:pt>
                <c:pt idx="21">
                  <c:v>1808</c:v>
                </c:pt>
                <c:pt idx="22">
                  <c:v>1921.5</c:v>
                </c:pt>
                <c:pt idx="23">
                  <c:v>2040</c:v>
                </c:pt>
                <c:pt idx="24">
                  <c:v>2121</c:v>
                </c:pt>
                <c:pt idx="25">
                  <c:v>2111.5</c:v>
                </c:pt>
                <c:pt idx="29">
                  <c:v>2268.5</c:v>
                </c:pt>
                <c:pt idx="30">
                  <c:v>2290.5</c:v>
                </c:pt>
                <c:pt idx="31">
                  <c:v>2342</c:v>
                </c:pt>
                <c:pt idx="32">
                  <c:v>2369</c:v>
                </c:pt>
                <c:pt idx="33">
                  <c:v>2457</c:v>
                </c:pt>
                <c:pt idx="34">
                  <c:v>2521.5</c:v>
                </c:pt>
                <c:pt idx="35">
                  <c:v>2597.5</c:v>
                </c:pt>
                <c:pt idx="36">
                  <c:v>2607.5</c:v>
                </c:pt>
                <c:pt idx="37">
                  <c:v>2534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879712"/>
        <c:axId val="161880104"/>
      </c:lineChart>
      <c:catAx>
        <c:axId val="161879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88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801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879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149</c:v>
                </c:pt>
                <c:pt idx="1">
                  <c:v>161.5</c:v>
                </c:pt>
                <c:pt idx="2">
                  <c:v>122</c:v>
                </c:pt>
                <c:pt idx="3">
                  <c:v>165</c:v>
                </c:pt>
                <c:pt idx="4">
                  <c:v>152.5</c:v>
                </c:pt>
                <c:pt idx="5">
                  <c:v>135</c:v>
                </c:pt>
                <c:pt idx="6">
                  <c:v>149</c:v>
                </c:pt>
                <c:pt idx="7">
                  <c:v>126.5</c:v>
                </c:pt>
                <c:pt idx="8">
                  <c:v>120.5</c:v>
                </c:pt>
                <c:pt idx="9">
                  <c:v>110.5</c:v>
                </c:pt>
                <c:pt idx="10">
                  <c:v>69.5</c:v>
                </c:pt>
                <c:pt idx="11">
                  <c:v>88</c:v>
                </c:pt>
                <c:pt idx="12">
                  <c:v>119</c:v>
                </c:pt>
                <c:pt idx="13">
                  <c:v>116</c:v>
                </c:pt>
                <c:pt idx="14">
                  <c:v>118.5</c:v>
                </c:pt>
                <c:pt idx="15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77344"/>
        <c:axId val="160477736"/>
      </c:barChart>
      <c:catAx>
        <c:axId val="16047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7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7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7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157</c:v>
                </c:pt>
                <c:pt idx="1">
                  <c:v>170</c:v>
                </c:pt>
                <c:pt idx="2">
                  <c:v>175</c:v>
                </c:pt>
                <c:pt idx="3">
                  <c:v>151.5</c:v>
                </c:pt>
                <c:pt idx="4">
                  <c:v>188</c:v>
                </c:pt>
                <c:pt idx="5">
                  <c:v>182.5</c:v>
                </c:pt>
                <c:pt idx="6">
                  <c:v>194</c:v>
                </c:pt>
                <c:pt idx="7">
                  <c:v>199</c:v>
                </c:pt>
                <c:pt idx="8">
                  <c:v>210</c:v>
                </c:pt>
                <c:pt idx="9">
                  <c:v>207</c:v>
                </c:pt>
                <c:pt idx="10">
                  <c:v>166.5</c:v>
                </c:pt>
                <c:pt idx="11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78520"/>
        <c:axId val="160478912"/>
      </c:barChart>
      <c:catAx>
        <c:axId val="16047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7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78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7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176</c:v>
                </c:pt>
                <c:pt idx="1">
                  <c:v>188.5</c:v>
                </c:pt>
                <c:pt idx="2">
                  <c:v>167</c:v>
                </c:pt>
                <c:pt idx="3">
                  <c:v>161</c:v>
                </c:pt>
                <c:pt idx="4">
                  <c:v>142</c:v>
                </c:pt>
                <c:pt idx="5">
                  <c:v>126.5</c:v>
                </c:pt>
                <c:pt idx="6">
                  <c:v>135.5</c:v>
                </c:pt>
                <c:pt idx="7">
                  <c:v>123</c:v>
                </c:pt>
                <c:pt idx="8">
                  <c:v>128</c:v>
                </c:pt>
                <c:pt idx="9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79696"/>
        <c:axId val="160480088"/>
      </c:barChart>
      <c:catAx>
        <c:axId val="16047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80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80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7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108</c:v>
                </c:pt>
                <c:pt idx="1">
                  <c:v>108</c:v>
                </c:pt>
                <c:pt idx="2">
                  <c:v>105</c:v>
                </c:pt>
                <c:pt idx="3">
                  <c:v>108</c:v>
                </c:pt>
                <c:pt idx="4">
                  <c:v>104</c:v>
                </c:pt>
                <c:pt idx="5">
                  <c:v>106</c:v>
                </c:pt>
                <c:pt idx="6">
                  <c:v>93.5</c:v>
                </c:pt>
                <c:pt idx="7">
                  <c:v>118</c:v>
                </c:pt>
                <c:pt idx="8">
                  <c:v>77.5</c:v>
                </c:pt>
                <c:pt idx="9">
                  <c:v>95</c:v>
                </c:pt>
                <c:pt idx="10">
                  <c:v>86.5</c:v>
                </c:pt>
                <c:pt idx="11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05000"/>
        <c:axId val="161205392"/>
      </c:barChart>
      <c:catAx>
        <c:axId val="161205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0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0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05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111.5</c:v>
                </c:pt>
                <c:pt idx="1">
                  <c:v>125</c:v>
                </c:pt>
                <c:pt idx="2">
                  <c:v>110.5</c:v>
                </c:pt>
                <c:pt idx="3">
                  <c:v>98.5</c:v>
                </c:pt>
                <c:pt idx="4">
                  <c:v>93.5</c:v>
                </c:pt>
                <c:pt idx="5">
                  <c:v>86.5</c:v>
                </c:pt>
                <c:pt idx="6">
                  <c:v>79</c:v>
                </c:pt>
                <c:pt idx="7">
                  <c:v>64</c:v>
                </c:pt>
                <c:pt idx="8">
                  <c:v>58.5</c:v>
                </c:pt>
                <c:pt idx="9">
                  <c:v>56.5</c:v>
                </c:pt>
                <c:pt idx="10">
                  <c:v>135.5</c:v>
                </c:pt>
                <c:pt idx="11">
                  <c:v>140.5</c:v>
                </c:pt>
                <c:pt idx="12">
                  <c:v>152.5</c:v>
                </c:pt>
                <c:pt idx="13">
                  <c:v>139</c:v>
                </c:pt>
                <c:pt idx="14">
                  <c:v>111.5</c:v>
                </c:pt>
                <c:pt idx="15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06176"/>
        <c:axId val="161206568"/>
      </c:barChart>
      <c:catAx>
        <c:axId val="1612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0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0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0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253.5</c:v>
                </c:pt>
                <c:pt idx="1">
                  <c:v>261</c:v>
                </c:pt>
                <c:pt idx="2">
                  <c:v>278.5</c:v>
                </c:pt>
                <c:pt idx="3">
                  <c:v>329.5</c:v>
                </c:pt>
                <c:pt idx="4">
                  <c:v>270.5</c:v>
                </c:pt>
                <c:pt idx="5">
                  <c:v>262.5</c:v>
                </c:pt>
                <c:pt idx="6">
                  <c:v>286</c:v>
                </c:pt>
                <c:pt idx="7">
                  <c:v>291</c:v>
                </c:pt>
                <c:pt idx="8">
                  <c:v>257</c:v>
                </c:pt>
                <c:pt idx="9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07352"/>
        <c:axId val="161207744"/>
      </c:barChart>
      <c:catAx>
        <c:axId val="161207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0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0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07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284</c:v>
                </c:pt>
                <c:pt idx="1">
                  <c:v>287</c:v>
                </c:pt>
                <c:pt idx="2">
                  <c:v>313.5</c:v>
                </c:pt>
                <c:pt idx="3">
                  <c:v>301.5</c:v>
                </c:pt>
                <c:pt idx="4">
                  <c:v>279</c:v>
                </c:pt>
                <c:pt idx="5">
                  <c:v>328</c:v>
                </c:pt>
                <c:pt idx="6">
                  <c:v>333</c:v>
                </c:pt>
                <c:pt idx="7">
                  <c:v>332</c:v>
                </c:pt>
                <c:pt idx="8">
                  <c:v>348</c:v>
                </c:pt>
                <c:pt idx="9">
                  <c:v>390.5</c:v>
                </c:pt>
                <c:pt idx="10">
                  <c:v>377.5</c:v>
                </c:pt>
                <c:pt idx="11">
                  <c:v>310.5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44192"/>
        <c:axId val="159844584"/>
      </c:barChart>
      <c:catAx>
        <c:axId val="1598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4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44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4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323.5</c:v>
                </c:pt>
                <c:pt idx="1">
                  <c:v>328</c:v>
                </c:pt>
                <c:pt idx="2">
                  <c:v>313</c:v>
                </c:pt>
                <c:pt idx="3">
                  <c:v>340</c:v>
                </c:pt>
                <c:pt idx="4">
                  <c:v>346.5</c:v>
                </c:pt>
                <c:pt idx="5">
                  <c:v>317</c:v>
                </c:pt>
                <c:pt idx="6">
                  <c:v>280</c:v>
                </c:pt>
                <c:pt idx="7">
                  <c:v>270.5</c:v>
                </c:pt>
                <c:pt idx="8">
                  <c:v>255</c:v>
                </c:pt>
                <c:pt idx="9">
                  <c:v>248</c:v>
                </c:pt>
                <c:pt idx="10">
                  <c:v>248.5</c:v>
                </c:pt>
                <c:pt idx="11">
                  <c:v>277</c:v>
                </c:pt>
                <c:pt idx="12">
                  <c:v>276</c:v>
                </c:pt>
                <c:pt idx="13">
                  <c:v>278.5</c:v>
                </c:pt>
                <c:pt idx="14">
                  <c:v>304.5</c:v>
                </c:pt>
                <c:pt idx="15">
                  <c:v>262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45368"/>
        <c:axId val="159845760"/>
      </c:barChart>
      <c:catAx>
        <c:axId val="15984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4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45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21880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32" sqref="X3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">
        <v>148</v>
      </c>
      <c r="E5" s="180"/>
      <c r="F5" s="180"/>
      <c r="G5" s="180"/>
      <c r="H5" s="180"/>
      <c r="I5" s="170" t="s">
        <v>53</v>
      </c>
      <c r="J5" s="170"/>
      <c r="K5" s="170"/>
      <c r="L5" s="181">
        <v>1269</v>
      </c>
      <c r="M5" s="181"/>
      <c r="N5" s="181"/>
      <c r="O5" s="12"/>
      <c r="P5" s="170" t="s">
        <v>57</v>
      </c>
      <c r="Q5" s="170"/>
      <c r="R5" s="170"/>
      <c r="S5" s="179" t="s">
        <v>63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77" t="s">
        <v>151</v>
      </c>
      <c r="E6" s="177"/>
      <c r="F6" s="177"/>
      <c r="G6" s="177"/>
      <c r="H6" s="177"/>
      <c r="I6" s="170" t="s">
        <v>59</v>
      </c>
      <c r="J6" s="170"/>
      <c r="K6" s="170"/>
      <c r="L6" s="182">
        <v>1</v>
      </c>
      <c r="M6" s="182"/>
      <c r="N6" s="182"/>
      <c r="O6" s="42"/>
      <c r="P6" s="170" t="s">
        <v>58</v>
      </c>
      <c r="Q6" s="170"/>
      <c r="R6" s="170"/>
      <c r="S6" s="175">
        <v>42751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39</v>
      </c>
      <c r="C10" s="46">
        <v>60</v>
      </c>
      <c r="D10" s="46">
        <v>0</v>
      </c>
      <c r="E10" s="46">
        <v>1</v>
      </c>
      <c r="F10" s="6">
        <f t="shared" ref="F10:F22" si="0">B10*0.5+C10*1+D10*2+E10*2.5</f>
        <v>82</v>
      </c>
      <c r="G10" s="2"/>
      <c r="H10" s="19" t="s">
        <v>4</v>
      </c>
      <c r="I10" s="46">
        <v>56</v>
      </c>
      <c r="J10" s="46">
        <v>122</v>
      </c>
      <c r="K10" s="46">
        <v>0</v>
      </c>
      <c r="L10" s="46">
        <v>6</v>
      </c>
      <c r="M10" s="6">
        <f t="shared" ref="M10:M22" si="1">I10*0.5+J10*1+K10*2+L10*2.5</f>
        <v>165</v>
      </c>
      <c r="N10" s="9">
        <f>F20+F21+F22+M10</f>
        <v>597.5</v>
      </c>
      <c r="O10" s="19" t="s">
        <v>43</v>
      </c>
      <c r="P10" s="46">
        <v>81</v>
      </c>
      <c r="Q10" s="46">
        <v>109</v>
      </c>
      <c r="R10" s="46">
        <v>0</v>
      </c>
      <c r="S10" s="46">
        <v>3</v>
      </c>
      <c r="T10" s="6">
        <f t="shared" ref="T10:T21" si="2">P10*0.5+Q10*1+R10*2+S10*2.5</f>
        <v>157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88</v>
      </c>
      <c r="D11" s="46">
        <v>1</v>
      </c>
      <c r="E11" s="46">
        <v>2</v>
      </c>
      <c r="F11" s="6">
        <f t="shared" si="0"/>
        <v>120.5</v>
      </c>
      <c r="G11" s="2"/>
      <c r="H11" s="19" t="s">
        <v>5</v>
      </c>
      <c r="I11" s="46">
        <v>70</v>
      </c>
      <c r="J11" s="46">
        <v>110</v>
      </c>
      <c r="K11" s="46">
        <v>0</v>
      </c>
      <c r="L11" s="46">
        <v>3</v>
      </c>
      <c r="M11" s="6">
        <f t="shared" si="1"/>
        <v>152.5</v>
      </c>
      <c r="N11" s="9">
        <f>F21+F22+M10+M11</f>
        <v>601</v>
      </c>
      <c r="O11" s="19" t="s">
        <v>44</v>
      </c>
      <c r="P11" s="46">
        <v>90</v>
      </c>
      <c r="Q11" s="46">
        <v>120</v>
      </c>
      <c r="R11" s="46">
        <v>0</v>
      </c>
      <c r="S11" s="46">
        <v>2</v>
      </c>
      <c r="T11" s="6">
        <f t="shared" si="2"/>
        <v>170</v>
      </c>
      <c r="U11" s="2"/>
      <c r="AB11" s="1"/>
    </row>
    <row r="12" spans="1:28" ht="24" customHeight="1" x14ac:dyDescent="0.2">
      <c r="A12" s="18" t="s">
        <v>17</v>
      </c>
      <c r="B12" s="46">
        <v>56</v>
      </c>
      <c r="C12" s="46">
        <v>90</v>
      </c>
      <c r="D12" s="46">
        <v>0</v>
      </c>
      <c r="E12" s="46">
        <v>1</v>
      </c>
      <c r="F12" s="6">
        <f t="shared" si="0"/>
        <v>120.5</v>
      </c>
      <c r="G12" s="2"/>
      <c r="H12" s="19" t="s">
        <v>6</v>
      </c>
      <c r="I12" s="46">
        <v>61</v>
      </c>
      <c r="J12" s="46">
        <v>92</v>
      </c>
      <c r="K12" s="46">
        <v>0</v>
      </c>
      <c r="L12" s="46">
        <v>5</v>
      </c>
      <c r="M12" s="6">
        <f t="shared" si="1"/>
        <v>135</v>
      </c>
      <c r="N12" s="2">
        <f>F22+M10+M11+M12</f>
        <v>574.5</v>
      </c>
      <c r="O12" s="19" t="s">
        <v>32</v>
      </c>
      <c r="P12" s="46">
        <v>66</v>
      </c>
      <c r="Q12" s="46">
        <v>135</v>
      </c>
      <c r="R12" s="46">
        <v>1</v>
      </c>
      <c r="S12" s="46">
        <v>2</v>
      </c>
      <c r="T12" s="6">
        <f t="shared" si="2"/>
        <v>175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97</v>
      </c>
      <c r="D13" s="46">
        <v>0</v>
      </c>
      <c r="E13" s="46">
        <v>2</v>
      </c>
      <c r="F13" s="6">
        <f t="shared" si="0"/>
        <v>128</v>
      </c>
      <c r="G13" s="2">
        <f t="shared" ref="G13:G19" si="3">F10+F11+F12+F13</f>
        <v>451</v>
      </c>
      <c r="H13" s="19" t="s">
        <v>7</v>
      </c>
      <c r="I13" s="46">
        <v>56</v>
      </c>
      <c r="J13" s="46">
        <v>116</v>
      </c>
      <c r="K13" s="46">
        <v>0</v>
      </c>
      <c r="L13" s="46">
        <v>2</v>
      </c>
      <c r="M13" s="6">
        <f t="shared" si="1"/>
        <v>149</v>
      </c>
      <c r="N13" s="2">
        <f t="shared" ref="N13:N18" si="4">M10+M11+M12+M13</f>
        <v>601.5</v>
      </c>
      <c r="O13" s="19" t="s">
        <v>33</v>
      </c>
      <c r="P13" s="46">
        <v>57</v>
      </c>
      <c r="Q13" s="46">
        <v>123</v>
      </c>
      <c r="R13" s="46">
        <v>0</v>
      </c>
      <c r="S13" s="46">
        <v>0</v>
      </c>
      <c r="T13" s="6">
        <f t="shared" si="2"/>
        <v>151.5</v>
      </c>
      <c r="U13" s="2">
        <f t="shared" ref="U13:U21" si="5">T10+T11+T12+T13</f>
        <v>653.5</v>
      </c>
      <c r="AB13" s="81">
        <v>241</v>
      </c>
    </row>
    <row r="14" spans="1:28" ht="24" customHeight="1" x14ac:dyDescent="0.2">
      <c r="A14" s="18" t="s">
        <v>21</v>
      </c>
      <c r="B14" s="46">
        <v>45</v>
      </c>
      <c r="C14" s="46">
        <v>108</v>
      </c>
      <c r="D14" s="46">
        <v>0</v>
      </c>
      <c r="E14" s="46">
        <v>1</v>
      </c>
      <c r="F14" s="6">
        <f t="shared" si="0"/>
        <v>133</v>
      </c>
      <c r="G14" s="2">
        <f t="shared" si="3"/>
        <v>502</v>
      </c>
      <c r="H14" s="19" t="s">
        <v>9</v>
      </c>
      <c r="I14" s="46">
        <v>44</v>
      </c>
      <c r="J14" s="46">
        <v>102</v>
      </c>
      <c r="K14" s="46">
        <v>0</v>
      </c>
      <c r="L14" s="46">
        <v>1</v>
      </c>
      <c r="M14" s="6">
        <f t="shared" si="1"/>
        <v>126.5</v>
      </c>
      <c r="N14" s="2">
        <f t="shared" si="4"/>
        <v>563</v>
      </c>
      <c r="O14" s="19" t="s">
        <v>29</v>
      </c>
      <c r="P14" s="45">
        <v>89</v>
      </c>
      <c r="Q14" s="45">
        <v>134</v>
      </c>
      <c r="R14" s="45">
        <v>1</v>
      </c>
      <c r="S14" s="45">
        <v>3</v>
      </c>
      <c r="T14" s="6">
        <f t="shared" si="2"/>
        <v>188</v>
      </c>
      <c r="U14" s="2">
        <f t="shared" si="5"/>
        <v>684.5</v>
      </c>
      <c r="AB14" s="81">
        <v>250</v>
      </c>
    </row>
    <row r="15" spans="1:28" ht="24" customHeight="1" x14ac:dyDescent="0.2">
      <c r="A15" s="18" t="s">
        <v>23</v>
      </c>
      <c r="B15" s="46">
        <v>57</v>
      </c>
      <c r="C15" s="46">
        <v>100</v>
      </c>
      <c r="D15" s="46">
        <v>0</v>
      </c>
      <c r="E15" s="46">
        <v>1</v>
      </c>
      <c r="F15" s="6">
        <f t="shared" si="0"/>
        <v>131</v>
      </c>
      <c r="G15" s="2">
        <f t="shared" si="3"/>
        <v>512.5</v>
      </c>
      <c r="H15" s="19" t="s">
        <v>12</v>
      </c>
      <c r="I15" s="46">
        <v>40</v>
      </c>
      <c r="J15" s="46">
        <v>98</v>
      </c>
      <c r="K15" s="46">
        <v>0</v>
      </c>
      <c r="L15" s="46">
        <v>1</v>
      </c>
      <c r="M15" s="6">
        <f t="shared" si="1"/>
        <v>120.5</v>
      </c>
      <c r="N15" s="2">
        <f t="shared" si="4"/>
        <v>531</v>
      </c>
      <c r="O15" s="18" t="s">
        <v>30</v>
      </c>
      <c r="P15" s="46">
        <v>102</v>
      </c>
      <c r="Q15" s="46">
        <v>127</v>
      </c>
      <c r="R15" s="45">
        <v>1</v>
      </c>
      <c r="S15" s="46">
        <v>1</v>
      </c>
      <c r="T15" s="6">
        <f t="shared" si="2"/>
        <v>182.5</v>
      </c>
      <c r="U15" s="2">
        <f t="shared" si="5"/>
        <v>697</v>
      </c>
      <c r="AB15" s="81">
        <v>262</v>
      </c>
    </row>
    <row r="16" spans="1:28" ht="24" customHeight="1" x14ac:dyDescent="0.2">
      <c r="A16" s="18" t="s">
        <v>39</v>
      </c>
      <c r="B16" s="46">
        <v>52</v>
      </c>
      <c r="C16" s="46">
        <v>99</v>
      </c>
      <c r="D16" s="46">
        <v>0</v>
      </c>
      <c r="E16" s="46">
        <v>1</v>
      </c>
      <c r="F16" s="6">
        <f t="shared" si="0"/>
        <v>127.5</v>
      </c>
      <c r="G16" s="2">
        <f t="shared" si="3"/>
        <v>519.5</v>
      </c>
      <c r="H16" s="19" t="s">
        <v>15</v>
      </c>
      <c r="I16" s="46">
        <v>36</v>
      </c>
      <c r="J16" s="46">
        <v>90</v>
      </c>
      <c r="K16" s="46">
        <v>0</v>
      </c>
      <c r="L16" s="46">
        <v>1</v>
      </c>
      <c r="M16" s="6">
        <f t="shared" si="1"/>
        <v>110.5</v>
      </c>
      <c r="N16" s="2">
        <f t="shared" si="4"/>
        <v>506.5</v>
      </c>
      <c r="O16" s="19" t="s">
        <v>8</v>
      </c>
      <c r="P16" s="46">
        <v>97</v>
      </c>
      <c r="Q16" s="46">
        <v>134</v>
      </c>
      <c r="R16" s="46">
        <v>2</v>
      </c>
      <c r="S16" s="46">
        <v>3</v>
      </c>
      <c r="T16" s="6">
        <f t="shared" si="2"/>
        <v>194</v>
      </c>
      <c r="U16" s="2">
        <f t="shared" si="5"/>
        <v>716</v>
      </c>
      <c r="AB16" s="81">
        <v>270.5</v>
      </c>
    </row>
    <row r="17" spans="1:28" ht="24" customHeight="1" x14ac:dyDescent="0.2">
      <c r="A17" s="18" t="s">
        <v>40</v>
      </c>
      <c r="B17" s="46">
        <v>52</v>
      </c>
      <c r="C17" s="46">
        <v>88</v>
      </c>
      <c r="D17" s="46">
        <v>0</v>
      </c>
      <c r="E17" s="46">
        <v>1</v>
      </c>
      <c r="F17" s="6">
        <f t="shared" si="0"/>
        <v>116.5</v>
      </c>
      <c r="G17" s="2">
        <f t="shared" si="3"/>
        <v>508</v>
      </c>
      <c r="H17" s="19" t="s">
        <v>18</v>
      </c>
      <c r="I17" s="46">
        <v>24</v>
      </c>
      <c r="J17" s="46">
        <v>55</v>
      </c>
      <c r="K17" s="46">
        <v>0</v>
      </c>
      <c r="L17" s="46">
        <v>1</v>
      </c>
      <c r="M17" s="6">
        <f t="shared" si="1"/>
        <v>69.5</v>
      </c>
      <c r="N17" s="2">
        <f t="shared" si="4"/>
        <v>427</v>
      </c>
      <c r="O17" s="19" t="s">
        <v>10</v>
      </c>
      <c r="P17" s="46">
        <v>118</v>
      </c>
      <c r="Q17" s="46">
        <v>135</v>
      </c>
      <c r="R17" s="46">
        <v>0</v>
      </c>
      <c r="S17" s="46">
        <v>2</v>
      </c>
      <c r="T17" s="6">
        <f t="shared" si="2"/>
        <v>199</v>
      </c>
      <c r="U17" s="2">
        <f t="shared" si="5"/>
        <v>763.5</v>
      </c>
      <c r="AB17" s="81">
        <v>289.5</v>
      </c>
    </row>
    <row r="18" spans="1:28" ht="24" customHeight="1" x14ac:dyDescent="0.2">
      <c r="A18" s="18" t="s">
        <v>41</v>
      </c>
      <c r="B18" s="46">
        <v>54</v>
      </c>
      <c r="C18" s="46">
        <v>103</v>
      </c>
      <c r="D18" s="46">
        <v>0</v>
      </c>
      <c r="E18" s="46">
        <v>2</v>
      </c>
      <c r="F18" s="6">
        <f t="shared" si="0"/>
        <v>135</v>
      </c>
      <c r="G18" s="2">
        <f t="shared" si="3"/>
        <v>510</v>
      </c>
      <c r="H18" s="19" t="s">
        <v>20</v>
      </c>
      <c r="I18" s="46">
        <v>29</v>
      </c>
      <c r="J18" s="46">
        <v>71</v>
      </c>
      <c r="K18" s="46">
        <v>0</v>
      </c>
      <c r="L18" s="46">
        <v>1</v>
      </c>
      <c r="M18" s="6">
        <f t="shared" si="1"/>
        <v>88</v>
      </c>
      <c r="N18" s="2">
        <f t="shared" si="4"/>
        <v>388.5</v>
      </c>
      <c r="O18" s="19" t="s">
        <v>13</v>
      </c>
      <c r="P18" s="46">
        <v>140</v>
      </c>
      <c r="Q18" s="46">
        <v>120</v>
      </c>
      <c r="R18" s="46">
        <v>0</v>
      </c>
      <c r="S18" s="46">
        <v>8</v>
      </c>
      <c r="T18" s="6">
        <f t="shared" si="2"/>
        <v>210</v>
      </c>
      <c r="U18" s="2">
        <f t="shared" si="5"/>
        <v>785.5</v>
      </c>
      <c r="AB18" s="81">
        <v>291</v>
      </c>
    </row>
    <row r="19" spans="1:28" ht="24" customHeight="1" thickBot="1" x14ac:dyDescent="0.25">
      <c r="A19" s="21" t="s">
        <v>42</v>
      </c>
      <c r="B19" s="47">
        <v>66</v>
      </c>
      <c r="C19" s="47">
        <v>118</v>
      </c>
      <c r="D19" s="47">
        <v>0</v>
      </c>
      <c r="E19" s="47">
        <v>0</v>
      </c>
      <c r="F19" s="7">
        <f t="shared" si="0"/>
        <v>151</v>
      </c>
      <c r="G19" s="3">
        <f t="shared" si="3"/>
        <v>530</v>
      </c>
      <c r="H19" s="20" t="s">
        <v>22</v>
      </c>
      <c r="I19" s="45">
        <v>31</v>
      </c>
      <c r="J19" s="45">
        <v>101</v>
      </c>
      <c r="K19" s="45">
        <v>0</v>
      </c>
      <c r="L19" s="45">
        <v>1</v>
      </c>
      <c r="M19" s="6">
        <f t="shared" si="1"/>
        <v>119</v>
      </c>
      <c r="N19" s="2">
        <f>M16+M17+M18+M19</f>
        <v>387</v>
      </c>
      <c r="O19" s="19" t="s">
        <v>16</v>
      </c>
      <c r="P19" s="46">
        <v>175</v>
      </c>
      <c r="Q19" s="46">
        <v>117</v>
      </c>
      <c r="R19" s="46">
        <v>0</v>
      </c>
      <c r="S19" s="46">
        <v>1</v>
      </c>
      <c r="T19" s="6">
        <f t="shared" si="2"/>
        <v>207</v>
      </c>
      <c r="U19" s="2">
        <f t="shared" si="5"/>
        <v>810</v>
      </c>
      <c r="AB19" s="81">
        <v>294</v>
      </c>
    </row>
    <row r="20" spans="1:28" ht="24" customHeight="1" x14ac:dyDescent="0.2">
      <c r="A20" s="19" t="s">
        <v>27</v>
      </c>
      <c r="B20" s="45">
        <v>53</v>
      </c>
      <c r="C20" s="45">
        <v>115</v>
      </c>
      <c r="D20" s="45">
        <v>0</v>
      </c>
      <c r="E20" s="45">
        <v>3</v>
      </c>
      <c r="F20" s="8">
        <f t="shared" si="0"/>
        <v>149</v>
      </c>
      <c r="G20" s="35"/>
      <c r="H20" s="19" t="s">
        <v>24</v>
      </c>
      <c r="I20" s="46">
        <v>28</v>
      </c>
      <c r="J20" s="46">
        <v>92</v>
      </c>
      <c r="K20" s="46">
        <v>0</v>
      </c>
      <c r="L20" s="46">
        <v>4</v>
      </c>
      <c r="M20" s="8">
        <f t="shared" si="1"/>
        <v>116</v>
      </c>
      <c r="N20" s="2">
        <f>M17+M18+M19+M20</f>
        <v>392.5</v>
      </c>
      <c r="O20" s="19" t="s">
        <v>45</v>
      </c>
      <c r="P20" s="45">
        <v>113</v>
      </c>
      <c r="Q20" s="45">
        <v>110</v>
      </c>
      <c r="R20" s="46">
        <v>0</v>
      </c>
      <c r="S20" s="45">
        <v>0</v>
      </c>
      <c r="T20" s="8">
        <f t="shared" si="2"/>
        <v>166.5</v>
      </c>
      <c r="U20" s="2">
        <f t="shared" si="5"/>
        <v>782.5</v>
      </c>
      <c r="AB20" s="81">
        <v>299</v>
      </c>
    </row>
    <row r="21" spans="1:28" ht="24" customHeight="1" thickBot="1" x14ac:dyDescent="0.25">
      <c r="A21" s="19" t="s">
        <v>28</v>
      </c>
      <c r="B21" s="46">
        <v>46</v>
      </c>
      <c r="C21" s="46">
        <v>121</v>
      </c>
      <c r="D21" s="46">
        <v>0</v>
      </c>
      <c r="E21" s="46">
        <v>7</v>
      </c>
      <c r="F21" s="6">
        <f t="shared" si="0"/>
        <v>161.5</v>
      </c>
      <c r="G21" s="36"/>
      <c r="H21" s="20" t="s">
        <v>25</v>
      </c>
      <c r="I21" s="46">
        <v>32</v>
      </c>
      <c r="J21" s="46">
        <v>100</v>
      </c>
      <c r="K21" s="46">
        <v>0</v>
      </c>
      <c r="L21" s="46">
        <v>1</v>
      </c>
      <c r="M21" s="6">
        <f t="shared" si="1"/>
        <v>118.5</v>
      </c>
      <c r="N21" s="2">
        <f>M18+M19+M20+M21</f>
        <v>441.5</v>
      </c>
      <c r="O21" s="21" t="s">
        <v>46</v>
      </c>
      <c r="P21" s="47">
        <v>121</v>
      </c>
      <c r="Q21" s="47">
        <v>132</v>
      </c>
      <c r="R21" s="47">
        <v>0</v>
      </c>
      <c r="S21" s="47">
        <v>1</v>
      </c>
      <c r="T21" s="7">
        <f t="shared" si="2"/>
        <v>195</v>
      </c>
      <c r="U21" s="3">
        <f t="shared" si="5"/>
        <v>778.5</v>
      </c>
      <c r="V21">
        <f>P21+P20+P19+P18</f>
        <v>549</v>
      </c>
      <c r="W21">
        <f t="shared" ref="W21:Y21" si="6">Q21+Q20+Q19+Q18</f>
        <v>479</v>
      </c>
      <c r="X21">
        <f t="shared" si="6"/>
        <v>0</v>
      </c>
      <c r="Y21">
        <f t="shared" si="6"/>
        <v>10</v>
      </c>
      <c r="AB21" s="81">
        <v>299.5</v>
      </c>
    </row>
    <row r="22" spans="1:28" ht="24" customHeight="1" thickBot="1" x14ac:dyDescent="0.25">
      <c r="A22" s="19" t="s">
        <v>1</v>
      </c>
      <c r="B22" s="46">
        <v>51</v>
      </c>
      <c r="C22" s="46">
        <v>94</v>
      </c>
      <c r="D22" s="46">
        <v>0</v>
      </c>
      <c r="E22" s="46">
        <v>1</v>
      </c>
      <c r="F22" s="6">
        <f t="shared" si="0"/>
        <v>122</v>
      </c>
      <c r="G22" s="2"/>
      <c r="H22" s="21" t="s">
        <v>26</v>
      </c>
      <c r="I22" s="47">
        <v>49</v>
      </c>
      <c r="J22" s="47">
        <v>100</v>
      </c>
      <c r="K22" s="47">
        <v>0</v>
      </c>
      <c r="L22" s="47">
        <v>1</v>
      </c>
      <c r="M22" s="6">
        <f t="shared" si="1"/>
        <v>127</v>
      </c>
      <c r="N22" s="3">
        <f>M19+M20+M21+M22</f>
        <v>480.5</v>
      </c>
      <c r="O22" s="19"/>
      <c r="P22" s="45"/>
      <c r="Q22" s="45"/>
      <c r="R22" s="45"/>
      <c r="S22" s="45"/>
      <c r="T22" s="8"/>
      <c r="U22" s="34"/>
      <c r="V22" s="161">
        <f>(V21*0.5)/V23</f>
        <v>0.33888888888888891</v>
      </c>
      <c r="W22" s="161">
        <f>W21/V23</f>
        <v>0.59135802469135801</v>
      </c>
      <c r="X22" s="161">
        <f>(X21*2)/V23</f>
        <v>0</v>
      </c>
      <c r="Y22" s="161">
        <f>(Y21*2.5)/V23</f>
        <v>3.0864197530864196E-2</v>
      </c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530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601.5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810</v>
      </c>
      <c r="V23" s="162">
        <f>U23</f>
        <v>810</v>
      </c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89</v>
      </c>
      <c r="G24" s="88"/>
      <c r="H24" s="188"/>
      <c r="I24" s="189"/>
      <c r="J24" s="82" t="s">
        <v>73</v>
      </c>
      <c r="K24" s="86"/>
      <c r="L24" s="86"/>
      <c r="M24" s="87" t="s">
        <v>76</v>
      </c>
      <c r="N24" s="88"/>
      <c r="O24" s="188"/>
      <c r="P24" s="189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tr">
        <f>'G-1'!D5:H5</f>
        <v>CALLE 68 X CARRERA 50</v>
      </c>
      <c r="E5" s="180"/>
      <c r="F5" s="180"/>
      <c r="G5" s="180"/>
      <c r="H5" s="180"/>
      <c r="I5" s="170" t="s">
        <v>53</v>
      </c>
      <c r="J5" s="170"/>
      <c r="K5" s="170"/>
      <c r="L5" s="181">
        <f>'G-1'!L5:N5</f>
        <v>1269</v>
      </c>
      <c r="M5" s="181"/>
      <c r="N5" s="181"/>
      <c r="O5" s="12"/>
      <c r="P5" s="170" t="s">
        <v>57</v>
      </c>
      <c r="Q5" s="170"/>
      <c r="R5" s="170"/>
      <c r="S5" s="179" t="s">
        <v>61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96" t="s">
        <v>152</v>
      </c>
      <c r="E6" s="196"/>
      <c r="F6" s="196"/>
      <c r="G6" s="196"/>
      <c r="H6" s="196"/>
      <c r="I6" s="170" t="s">
        <v>59</v>
      </c>
      <c r="J6" s="170"/>
      <c r="K6" s="170"/>
      <c r="L6" s="182">
        <v>1</v>
      </c>
      <c r="M6" s="182"/>
      <c r="N6" s="182"/>
      <c r="O6" s="42"/>
      <c r="P6" s="170" t="s">
        <v>58</v>
      </c>
      <c r="Q6" s="170"/>
      <c r="R6" s="170"/>
      <c r="S6" s="175">
        <f>'G-1'!S6:U6</f>
        <v>42751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115</v>
      </c>
      <c r="C10" s="46">
        <v>110</v>
      </c>
      <c r="D10" s="46">
        <v>3</v>
      </c>
      <c r="E10" s="46">
        <v>1</v>
      </c>
      <c r="F10" s="6">
        <f t="shared" ref="F10:F22" si="0">B10*0.5+C10*1+D10*2+E10*2.5</f>
        <v>176</v>
      </c>
      <c r="G10" s="2"/>
      <c r="H10" s="19" t="s">
        <v>4</v>
      </c>
      <c r="I10" s="46">
        <v>30</v>
      </c>
      <c r="J10" s="46">
        <v>70</v>
      </c>
      <c r="K10" s="46">
        <v>3</v>
      </c>
      <c r="L10" s="46">
        <v>3</v>
      </c>
      <c r="M10" s="6">
        <f t="shared" ref="M10:M22" si="1">I10*0.5+J10*1+K10*2+L10*2.5</f>
        <v>98.5</v>
      </c>
      <c r="N10" s="9">
        <f>F20+F21+F22+M10</f>
        <v>445.5</v>
      </c>
      <c r="O10" s="19" t="s">
        <v>43</v>
      </c>
      <c r="P10" s="46">
        <v>49</v>
      </c>
      <c r="Q10" s="46">
        <v>70</v>
      </c>
      <c r="R10" s="46">
        <v>3</v>
      </c>
      <c r="S10" s="46">
        <v>3</v>
      </c>
      <c r="T10" s="6">
        <f t="shared" ref="T10:T21" si="2">P10*0.5+Q10*1+R10*2+S10*2.5</f>
        <v>108</v>
      </c>
      <c r="U10" s="10"/>
      <c r="AB10" s="1"/>
    </row>
    <row r="11" spans="1:28" ht="24" customHeight="1" x14ac:dyDescent="0.2">
      <c r="A11" s="18" t="s">
        <v>14</v>
      </c>
      <c r="B11" s="46">
        <v>127</v>
      </c>
      <c r="C11" s="46">
        <v>114</v>
      </c>
      <c r="D11" s="46">
        <v>3</v>
      </c>
      <c r="E11" s="46">
        <v>2</v>
      </c>
      <c r="F11" s="6">
        <f t="shared" si="0"/>
        <v>188.5</v>
      </c>
      <c r="G11" s="2"/>
      <c r="H11" s="19" t="s">
        <v>5</v>
      </c>
      <c r="I11" s="46">
        <v>32</v>
      </c>
      <c r="J11" s="46">
        <v>71</v>
      </c>
      <c r="K11" s="46">
        <v>2</v>
      </c>
      <c r="L11" s="46">
        <v>1</v>
      </c>
      <c r="M11" s="6">
        <f t="shared" si="1"/>
        <v>93.5</v>
      </c>
      <c r="N11" s="9">
        <f>F21+F22+M10+M11</f>
        <v>427.5</v>
      </c>
      <c r="O11" s="19" t="s">
        <v>44</v>
      </c>
      <c r="P11" s="46">
        <v>46</v>
      </c>
      <c r="Q11" s="46">
        <v>74</v>
      </c>
      <c r="R11" s="46">
        <v>3</v>
      </c>
      <c r="S11" s="46">
        <v>2</v>
      </c>
      <c r="T11" s="6">
        <f t="shared" si="2"/>
        <v>108</v>
      </c>
      <c r="U11" s="2"/>
      <c r="AB11" s="1"/>
    </row>
    <row r="12" spans="1:28" ht="24" customHeight="1" x14ac:dyDescent="0.2">
      <c r="A12" s="18" t="s">
        <v>17</v>
      </c>
      <c r="B12" s="46">
        <v>108</v>
      </c>
      <c r="C12" s="46">
        <v>104</v>
      </c>
      <c r="D12" s="46">
        <v>2</v>
      </c>
      <c r="E12" s="46">
        <v>2</v>
      </c>
      <c r="F12" s="6">
        <f t="shared" si="0"/>
        <v>167</v>
      </c>
      <c r="G12" s="2"/>
      <c r="H12" s="19" t="s">
        <v>6</v>
      </c>
      <c r="I12" s="46">
        <v>32</v>
      </c>
      <c r="J12" s="46">
        <v>60</v>
      </c>
      <c r="K12" s="46">
        <v>4</v>
      </c>
      <c r="L12" s="46">
        <v>1</v>
      </c>
      <c r="M12" s="6">
        <f t="shared" si="1"/>
        <v>86.5</v>
      </c>
      <c r="N12" s="2">
        <f>F22+M10+M11+M12</f>
        <v>389</v>
      </c>
      <c r="O12" s="19" t="s">
        <v>32</v>
      </c>
      <c r="P12" s="46">
        <v>50</v>
      </c>
      <c r="Q12" s="46">
        <v>72</v>
      </c>
      <c r="R12" s="46">
        <v>4</v>
      </c>
      <c r="S12" s="46">
        <v>0</v>
      </c>
      <c r="T12" s="6">
        <f t="shared" si="2"/>
        <v>105</v>
      </c>
      <c r="U12" s="2"/>
      <c r="AB12" s="1"/>
    </row>
    <row r="13" spans="1:28" ht="24" customHeight="1" x14ac:dyDescent="0.2">
      <c r="A13" s="18" t="s">
        <v>19</v>
      </c>
      <c r="B13" s="46">
        <v>78</v>
      </c>
      <c r="C13" s="46">
        <v>100</v>
      </c>
      <c r="D13" s="46">
        <v>6</v>
      </c>
      <c r="E13" s="46">
        <v>4</v>
      </c>
      <c r="F13" s="6">
        <f t="shared" si="0"/>
        <v>161</v>
      </c>
      <c r="G13" s="2">
        <f t="shared" ref="G13:G19" si="3">F10+F11+F12+F13</f>
        <v>692.5</v>
      </c>
      <c r="H13" s="19" t="s">
        <v>7</v>
      </c>
      <c r="I13" s="46">
        <v>28</v>
      </c>
      <c r="J13" s="46">
        <v>55</v>
      </c>
      <c r="K13" s="46">
        <v>5</v>
      </c>
      <c r="L13" s="46">
        <v>0</v>
      </c>
      <c r="M13" s="6">
        <f t="shared" si="1"/>
        <v>79</v>
      </c>
      <c r="N13" s="2">
        <f t="shared" ref="N13:N18" si="4">M10+M11+M12+M13</f>
        <v>357.5</v>
      </c>
      <c r="O13" s="19" t="s">
        <v>33</v>
      </c>
      <c r="P13" s="46">
        <v>52</v>
      </c>
      <c r="Q13" s="46">
        <v>73</v>
      </c>
      <c r="R13" s="46">
        <v>2</v>
      </c>
      <c r="S13" s="46">
        <v>2</v>
      </c>
      <c r="T13" s="6">
        <f t="shared" si="2"/>
        <v>108</v>
      </c>
      <c r="U13" s="2">
        <f t="shared" ref="U13:U21" si="5">T10+T11+T12+T13</f>
        <v>429</v>
      </c>
      <c r="AB13" s="81">
        <v>212.5</v>
      </c>
    </row>
    <row r="14" spans="1:28" ht="24" customHeight="1" x14ac:dyDescent="0.2">
      <c r="A14" s="18" t="s">
        <v>21</v>
      </c>
      <c r="B14" s="46">
        <v>63</v>
      </c>
      <c r="C14" s="46">
        <v>89</v>
      </c>
      <c r="D14" s="46">
        <v>7</v>
      </c>
      <c r="E14" s="46">
        <v>3</v>
      </c>
      <c r="F14" s="6">
        <f t="shared" si="0"/>
        <v>142</v>
      </c>
      <c r="G14" s="2">
        <f t="shared" si="3"/>
        <v>658.5</v>
      </c>
      <c r="H14" s="19" t="s">
        <v>9</v>
      </c>
      <c r="I14" s="46">
        <v>31</v>
      </c>
      <c r="J14" s="46">
        <v>40</v>
      </c>
      <c r="K14" s="46">
        <v>3</v>
      </c>
      <c r="L14" s="46">
        <v>1</v>
      </c>
      <c r="M14" s="6">
        <f t="shared" si="1"/>
        <v>64</v>
      </c>
      <c r="N14" s="2">
        <f t="shared" si="4"/>
        <v>323</v>
      </c>
      <c r="O14" s="19" t="s">
        <v>29</v>
      </c>
      <c r="P14" s="45">
        <v>44</v>
      </c>
      <c r="Q14" s="45">
        <v>65</v>
      </c>
      <c r="R14" s="45">
        <v>6</v>
      </c>
      <c r="S14" s="45">
        <v>2</v>
      </c>
      <c r="T14" s="6">
        <f t="shared" si="2"/>
        <v>104</v>
      </c>
      <c r="U14" s="2">
        <f t="shared" si="5"/>
        <v>425</v>
      </c>
      <c r="AB14" s="81">
        <v>226</v>
      </c>
    </row>
    <row r="15" spans="1:28" ht="24" customHeight="1" x14ac:dyDescent="0.2">
      <c r="A15" s="18" t="s">
        <v>23</v>
      </c>
      <c r="B15" s="46">
        <v>65</v>
      </c>
      <c r="C15" s="46">
        <v>75</v>
      </c>
      <c r="D15" s="46">
        <v>7</v>
      </c>
      <c r="E15" s="46">
        <v>2</v>
      </c>
      <c r="F15" s="6">
        <f t="shared" si="0"/>
        <v>126.5</v>
      </c>
      <c r="G15" s="2">
        <f t="shared" si="3"/>
        <v>596.5</v>
      </c>
      <c r="H15" s="19" t="s">
        <v>12</v>
      </c>
      <c r="I15" s="46">
        <v>28</v>
      </c>
      <c r="J15" s="46">
        <v>38</v>
      </c>
      <c r="K15" s="46">
        <v>2</v>
      </c>
      <c r="L15" s="46">
        <v>1</v>
      </c>
      <c r="M15" s="6">
        <f t="shared" si="1"/>
        <v>58.5</v>
      </c>
      <c r="N15" s="2">
        <f t="shared" si="4"/>
        <v>288</v>
      </c>
      <c r="O15" s="18" t="s">
        <v>30</v>
      </c>
      <c r="P15" s="46">
        <v>45</v>
      </c>
      <c r="Q15" s="46">
        <v>71</v>
      </c>
      <c r="R15" s="46">
        <v>5</v>
      </c>
      <c r="S15" s="46">
        <v>1</v>
      </c>
      <c r="T15" s="6">
        <f t="shared" si="2"/>
        <v>106</v>
      </c>
      <c r="U15" s="2">
        <f t="shared" si="5"/>
        <v>423</v>
      </c>
      <c r="AB15" s="81">
        <v>233.5</v>
      </c>
    </row>
    <row r="16" spans="1:28" ht="24" customHeight="1" x14ac:dyDescent="0.2">
      <c r="A16" s="18" t="s">
        <v>39</v>
      </c>
      <c r="B16" s="46">
        <v>58</v>
      </c>
      <c r="C16" s="46">
        <v>93</v>
      </c>
      <c r="D16" s="46">
        <v>3</v>
      </c>
      <c r="E16" s="46">
        <v>3</v>
      </c>
      <c r="F16" s="6">
        <f t="shared" si="0"/>
        <v>135.5</v>
      </c>
      <c r="G16" s="2">
        <f t="shared" si="3"/>
        <v>565</v>
      </c>
      <c r="H16" s="19" t="s">
        <v>15</v>
      </c>
      <c r="I16" s="46">
        <v>25</v>
      </c>
      <c r="J16" s="46">
        <v>35</v>
      </c>
      <c r="K16" s="46">
        <v>2</v>
      </c>
      <c r="L16" s="46">
        <v>2</v>
      </c>
      <c r="M16" s="6">
        <f t="shared" si="1"/>
        <v>56.5</v>
      </c>
      <c r="N16" s="2">
        <f t="shared" si="4"/>
        <v>258</v>
      </c>
      <c r="O16" s="19" t="s">
        <v>8</v>
      </c>
      <c r="P16" s="46">
        <v>35</v>
      </c>
      <c r="Q16" s="46">
        <v>70</v>
      </c>
      <c r="R16" s="46">
        <v>3</v>
      </c>
      <c r="S16" s="46">
        <v>0</v>
      </c>
      <c r="T16" s="6">
        <f t="shared" si="2"/>
        <v>93.5</v>
      </c>
      <c r="U16" s="2">
        <f t="shared" si="5"/>
        <v>411.5</v>
      </c>
      <c r="AB16" s="81">
        <v>234</v>
      </c>
    </row>
    <row r="17" spans="1:28" ht="24" customHeight="1" x14ac:dyDescent="0.2">
      <c r="A17" s="18" t="s">
        <v>40</v>
      </c>
      <c r="B17" s="46">
        <v>61</v>
      </c>
      <c r="C17" s="46">
        <v>84</v>
      </c>
      <c r="D17" s="46">
        <v>3</v>
      </c>
      <c r="E17" s="46">
        <v>1</v>
      </c>
      <c r="F17" s="6">
        <f t="shared" si="0"/>
        <v>123</v>
      </c>
      <c r="G17" s="2">
        <f t="shared" si="3"/>
        <v>527</v>
      </c>
      <c r="H17" s="19" t="s">
        <v>18</v>
      </c>
      <c r="I17" s="46">
        <v>71</v>
      </c>
      <c r="J17" s="46">
        <v>89</v>
      </c>
      <c r="K17" s="46">
        <v>3</v>
      </c>
      <c r="L17" s="46">
        <v>2</v>
      </c>
      <c r="M17" s="6">
        <f t="shared" si="1"/>
        <v>135.5</v>
      </c>
      <c r="N17" s="2">
        <f t="shared" si="4"/>
        <v>314.5</v>
      </c>
      <c r="O17" s="19" t="s">
        <v>10</v>
      </c>
      <c r="P17" s="46">
        <v>54</v>
      </c>
      <c r="Q17" s="46">
        <v>80</v>
      </c>
      <c r="R17" s="46">
        <v>3</v>
      </c>
      <c r="S17" s="46">
        <v>2</v>
      </c>
      <c r="T17" s="6">
        <f t="shared" si="2"/>
        <v>118</v>
      </c>
      <c r="U17" s="2">
        <f t="shared" si="5"/>
        <v>421.5</v>
      </c>
      <c r="AB17" s="81">
        <v>248</v>
      </c>
    </row>
    <row r="18" spans="1:28" ht="24" customHeight="1" x14ac:dyDescent="0.2">
      <c r="A18" s="18" t="s">
        <v>41</v>
      </c>
      <c r="B18" s="46">
        <v>64</v>
      </c>
      <c r="C18" s="46">
        <v>87</v>
      </c>
      <c r="D18" s="46">
        <v>2</v>
      </c>
      <c r="E18" s="46">
        <v>2</v>
      </c>
      <c r="F18" s="6">
        <f t="shared" si="0"/>
        <v>128</v>
      </c>
      <c r="G18" s="2">
        <f t="shared" si="3"/>
        <v>513</v>
      </c>
      <c r="H18" s="19" t="s">
        <v>20</v>
      </c>
      <c r="I18" s="46">
        <v>78</v>
      </c>
      <c r="J18" s="46">
        <v>93</v>
      </c>
      <c r="K18" s="46">
        <v>3</v>
      </c>
      <c r="L18" s="46">
        <v>1</v>
      </c>
      <c r="M18" s="6">
        <f t="shared" si="1"/>
        <v>140.5</v>
      </c>
      <c r="N18" s="2">
        <f t="shared" si="4"/>
        <v>391</v>
      </c>
      <c r="O18" s="19" t="s">
        <v>13</v>
      </c>
      <c r="P18" s="46">
        <v>31</v>
      </c>
      <c r="Q18" s="46">
        <v>53</v>
      </c>
      <c r="R18" s="46">
        <v>2</v>
      </c>
      <c r="S18" s="46">
        <v>2</v>
      </c>
      <c r="T18" s="6">
        <f t="shared" si="2"/>
        <v>77.5</v>
      </c>
      <c r="U18" s="2">
        <f t="shared" si="5"/>
        <v>395</v>
      </c>
      <c r="AB18" s="81">
        <v>248</v>
      </c>
    </row>
    <row r="19" spans="1:28" ht="24" customHeight="1" thickBot="1" x14ac:dyDescent="0.25">
      <c r="A19" s="21" t="s">
        <v>42</v>
      </c>
      <c r="B19" s="47">
        <v>57</v>
      </c>
      <c r="C19" s="47">
        <v>76</v>
      </c>
      <c r="D19" s="47">
        <v>9</v>
      </c>
      <c r="E19" s="47">
        <v>2</v>
      </c>
      <c r="F19" s="7">
        <f t="shared" si="0"/>
        <v>127.5</v>
      </c>
      <c r="G19" s="3">
        <f t="shared" si="3"/>
        <v>514</v>
      </c>
      <c r="H19" s="20" t="s">
        <v>22</v>
      </c>
      <c r="I19" s="45">
        <v>83</v>
      </c>
      <c r="J19" s="45">
        <v>105</v>
      </c>
      <c r="K19" s="45">
        <v>3</v>
      </c>
      <c r="L19" s="45">
        <v>0</v>
      </c>
      <c r="M19" s="6">
        <f t="shared" si="1"/>
        <v>152.5</v>
      </c>
      <c r="N19" s="2">
        <f>M16+M17+M18+M19</f>
        <v>485</v>
      </c>
      <c r="O19" s="19" t="s">
        <v>16</v>
      </c>
      <c r="P19" s="46">
        <v>37</v>
      </c>
      <c r="Q19" s="46">
        <v>63</v>
      </c>
      <c r="R19" s="46">
        <v>3</v>
      </c>
      <c r="S19" s="46">
        <v>3</v>
      </c>
      <c r="T19" s="6">
        <f t="shared" si="2"/>
        <v>95</v>
      </c>
      <c r="U19" s="2">
        <f t="shared" si="5"/>
        <v>384</v>
      </c>
      <c r="AB19" s="81">
        <v>262</v>
      </c>
    </row>
    <row r="20" spans="1:28" ht="24" customHeight="1" x14ac:dyDescent="0.2">
      <c r="A20" s="19" t="s">
        <v>27</v>
      </c>
      <c r="B20" s="45">
        <v>49</v>
      </c>
      <c r="C20" s="45">
        <v>74</v>
      </c>
      <c r="D20" s="45">
        <v>4</v>
      </c>
      <c r="E20" s="45">
        <v>2</v>
      </c>
      <c r="F20" s="8">
        <f t="shared" si="0"/>
        <v>111.5</v>
      </c>
      <c r="G20" s="35"/>
      <c r="H20" s="19" t="s">
        <v>24</v>
      </c>
      <c r="I20" s="46">
        <v>69</v>
      </c>
      <c r="J20" s="46">
        <v>90</v>
      </c>
      <c r="K20" s="46">
        <v>6</v>
      </c>
      <c r="L20" s="46">
        <v>1</v>
      </c>
      <c r="M20" s="8">
        <f t="shared" si="1"/>
        <v>139</v>
      </c>
      <c r="N20" s="2">
        <f>M17+M18+M19+M20</f>
        <v>567.5</v>
      </c>
      <c r="O20" s="19" t="s">
        <v>45</v>
      </c>
      <c r="P20" s="45">
        <v>35</v>
      </c>
      <c r="Q20" s="45">
        <v>60</v>
      </c>
      <c r="R20" s="45">
        <v>2</v>
      </c>
      <c r="S20" s="45">
        <v>2</v>
      </c>
      <c r="T20" s="8">
        <f t="shared" si="2"/>
        <v>86.5</v>
      </c>
      <c r="U20" s="2">
        <f t="shared" si="5"/>
        <v>377</v>
      </c>
      <c r="AB20" s="81">
        <v>275</v>
      </c>
    </row>
    <row r="21" spans="1:28" ht="24" customHeight="1" thickBot="1" x14ac:dyDescent="0.25">
      <c r="A21" s="19" t="s">
        <v>28</v>
      </c>
      <c r="B21" s="46">
        <v>55</v>
      </c>
      <c r="C21" s="46">
        <v>82</v>
      </c>
      <c r="D21" s="46">
        <v>4</v>
      </c>
      <c r="E21" s="46">
        <v>3</v>
      </c>
      <c r="F21" s="6">
        <f t="shared" si="0"/>
        <v>125</v>
      </c>
      <c r="G21" s="36"/>
      <c r="H21" s="20" t="s">
        <v>25</v>
      </c>
      <c r="I21" s="46">
        <v>55</v>
      </c>
      <c r="J21" s="46">
        <v>78</v>
      </c>
      <c r="K21" s="46">
        <v>3</v>
      </c>
      <c r="L21" s="46">
        <v>0</v>
      </c>
      <c r="M21" s="6">
        <f t="shared" si="1"/>
        <v>111.5</v>
      </c>
      <c r="N21" s="2">
        <f>M18+M19+M20+M21</f>
        <v>543.5</v>
      </c>
      <c r="O21" s="21" t="s">
        <v>46</v>
      </c>
      <c r="P21" s="47">
        <v>30</v>
      </c>
      <c r="Q21" s="47">
        <v>55</v>
      </c>
      <c r="R21" s="47">
        <v>0</v>
      </c>
      <c r="S21" s="47">
        <v>0</v>
      </c>
      <c r="T21" s="7">
        <f t="shared" si="2"/>
        <v>70</v>
      </c>
      <c r="U21" s="3">
        <f t="shared" si="5"/>
        <v>329</v>
      </c>
      <c r="V21">
        <f>P21+P20+P19+P18</f>
        <v>133</v>
      </c>
      <c r="W21">
        <f t="shared" ref="W21:Y21" si="6">Q21+Q20+Q19+Q18</f>
        <v>231</v>
      </c>
      <c r="X21">
        <f t="shared" si="6"/>
        <v>7</v>
      </c>
      <c r="Y21">
        <f t="shared" si="6"/>
        <v>7</v>
      </c>
      <c r="AB21" s="81">
        <v>276</v>
      </c>
    </row>
    <row r="22" spans="1:28" ht="24" customHeight="1" thickBot="1" x14ac:dyDescent="0.25">
      <c r="A22" s="19" t="s">
        <v>1</v>
      </c>
      <c r="B22" s="46">
        <v>47</v>
      </c>
      <c r="C22" s="46">
        <v>78</v>
      </c>
      <c r="D22" s="46">
        <v>2</v>
      </c>
      <c r="E22" s="46">
        <v>2</v>
      </c>
      <c r="F22" s="6">
        <f t="shared" si="0"/>
        <v>110.5</v>
      </c>
      <c r="G22" s="2"/>
      <c r="H22" s="21" t="s">
        <v>26</v>
      </c>
      <c r="I22" s="47">
        <v>50</v>
      </c>
      <c r="J22" s="47">
        <v>73</v>
      </c>
      <c r="K22" s="47">
        <v>2</v>
      </c>
      <c r="L22" s="47">
        <v>2</v>
      </c>
      <c r="M22" s="6">
        <f t="shared" si="1"/>
        <v>107</v>
      </c>
      <c r="N22" s="3">
        <f>M19+M20+M21+M22</f>
        <v>510</v>
      </c>
      <c r="O22" s="19"/>
      <c r="P22" s="45"/>
      <c r="Q22" s="45"/>
      <c r="R22" s="45"/>
      <c r="S22" s="45"/>
      <c r="T22" s="8"/>
      <c r="U22" s="34"/>
      <c r="V22" s="161">
        <f>(V21*0.5)/V23</f>
        <v>0.15501165501165501</v>
      </c>
      <c r="W22" s="161">
        <f>W21/V23</f>
        <v>0.53846153846153844</v>
      </c>
      <c r="X22" s="161">
        <f>(X21*2)/V23</f>
        <v>3.2634032634032632E-2</v>
      </c>
      <c r="Y22" s="161">
        <f>(Y21*2.5)/V23</f>
        <v>4.0792540792540792E-2</v>
      </c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692.5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567.5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429</v>
      </c>
      <c r="V23" s="162">
        <f>U23</f>
        <v>429</v>
      </c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65</v>
      </c>
      <c r="G24" s="88"/>
      <c r="H24" s="188"/>
      <c r="I24" s="189"/>
      <c r="J24" s="82" t="s">
        <v>73</v>
      </c>
      <c r="K24" s="86"/>
      <c r="L24" s="86"/>
      <c r="M24" s="87" t="s">
        <v>92</v>
      </c>
      <c r="N24" s="88"/>
      <c r="O24" s="188"/>
      <c r="P24" s="18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7" t="str">
        <f>'G-1'!D5:H5</f>
        <v>CALLE 68 X CARRERA 50</v>
      </c>
      <c r="E5" s="207"/>
      <c r="F5" s="207"/>
      <c r="G5" s="207"/>
      <c r="H5" s="207"/>
      <c r="I5" s="203" t="s">
        <v>53</v>
      </c>
      <c r="J5" s="203"/>
      <c r="K5" s="203"/>
      <c r="L5" s="181">
        <f>'G-1'!L5:N5</f>
        <v>1269</v>
      </c>
      <c r="M5" s="181"/>
      <c r="N5" s="181"/>
      <c r="O5" s="50"/>
      <c r="P5" s="203" t="s">
        <v>57</v>
      </c>
      <c r="Q5" s="203"/>
      <c r="R5" s="203"/>
      <c r="S5" s="181" t="s">
        <v>134</v>
      </c>
      <c r="T5" s="181"/>
      <c r="U5" s="181"/>
    </row>
    <row r="6" spans="1:28" ht="12.75" customHeight="1" x14ac:dyDescent="0.2">
      <c r="A6" s="203" t="s">
        <v>55</v>
      </c>
      <c r="B6" s="203"/>
      <c r="C6" s="203"/>
      <c r="D6" s="196" t="s">
        <v>149</v>
      </c>
      <c r="E6" s="196"/>
      <c r="F6" s="196"/>
      <c r="G6" s="196"/>
      <c r="H6" s="196"/>
      <c r="I6" s="203" t="s">
        <v>59</v>
      </c>
      <c r="J6" s="203"/>
      <c r="K6" s="203"/>
      <c r="L6" s="202">
        <v>2</v>
      </c>
      <c r="M6" s="202"/>
      <c r="N6" s="202"/>
      <c r="O6" s="54"/>
      <c r="P6" s="203" t="s">
        <v>58</v>
      </c>
      <c r="Q6" s="203"/>
      <c r="R6" s="203"/>
      <c r="S6" s="208">
        <f>'G-1'!S6:U6</f>
        <v>42751</v>
      </c>
      <c r="T6" s="208"/>
      <c r="U6" s="208"/>
    </row>
    <row r="7" spans="1:28" ht="7.5" customHeight="1" x14ac:dyDescent="0.2">
      <c r="A7" s="55"/>
      <c r="B7" s="49"/>
      <c r="C7" s="49"/>
      <c r="D7" s="49"/>
      <c r="E7" s="204"/>
      <c r="F7" s="204"/>
      <c r="G7" s="204"/>
      <c r="H7" s="204"/>
      <c r="I7" s="204"/>
      <c r="J7" s="204"/>
      <c r="K7" s="20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7" t="s">
        <v>36</v>
      </c>
      <c r="B8" s="199" t="s">
        <v>34</v>
      </c>
      <c r="C8" s="200"/>
      <c r="D8" s="200"/>
      <c r="E8" s="201"/>
      <c r="F8" s="197" t="s">
        <v>35</v>
      </c>
      <c r="G8" s="197" t="s">
        <v>37</v>
      </c>
      <c r="H8" s="197" t="s">
        <v>36</v>
      </c>
      <c r="I8" s="199" t="s">
        <v>34</v>
      </c>
      <c r="J8" s="200"/>
      <c r="K8" s="200"/>
      <c r="L8" s="201"/>
      <c r="M8" s="197" t="s">
        <v>35</v>
      </c>
      <c r="N8" s="197" t="s">
        <v>37</v>
      </c>
      <c r="O8" s="197" t="s">
        <v>36</v>
      </c>
      <c r="P8" s="199" t="s">
        <v>34</v>
      </c>
      <c r="Q8" s="200"/>
      <c r="R8" s="200"/>
      <c r="S8" s="201"/>
      <c r="T8" s="197" t="s">
        <v>35</v>
      </c>
      <c r="U8" s="197" t="s">
        <v>37</v>
      </c>
    </row>
    <row r="9" spans="1:28" ht="12" customHeight="1" x14ac:dyDescent="0.2">
      <c r="A9" s="198"/>
      <c r="B9" s="57" t="s">
        <v>52</v>
      </c>
      <c r="C9" s="57" t="s">
        <v>0</v>
      </c>
      <c r="D9" s="57" t="s">
        <v>2</v>
      </c>
      <c r="E9" s="58" t="s">
        <v>3</v>
      </c>
      <c r="F9" s="198"/>
      <c r="G9" s="198"/>
      <c r="H9" s="198"/>
      <c r="I9" s="59" t="s">
        <v>52</v>
      </c>
      <c r="J9" s="59" t="s">
        <v>0</v>
      </c>
      <c r="K9" s="57" t="s">
        <v>2</v>
      </c>
      <c r="L9" s="58" t="s">
        <v>3</v>
      </c>
      <c r="M9" s="198"/>
      <c r="N9" s="198"/>
      <c r="O9" s="198"/>
      <c r="P9" s="59" t="s">
        <v>52</v>
      </c>
      <c r="Q9" s="59" t="s">
        <v>0</v>
      </c>
      <c r="R9" s="57" t="s">
        <v>2</v>
      </c>
      <c r="S9" s="58" t="s">
        <v>3</v>
      </c>
      <c r="T9" s="198"/>
      <c r="U9" s="198"/>
    </row>
    <row r="10" spans="1:28" ht="24" customHeight="1" x14ac:dyDescent="0.2">
      <c r="A10" s="60" t="s">
        <v>11</v>
      </c>
      <c r="B10" s="61">
        <v>67</v>
      </c>
      <c r="C10" s="61">
        <v>206</v>
      </c>
      <c r="D10" s="61">
        <v>7</v>
      </c>
      <c r="E10" s="61">
        <v>0</v>
      </c>
      <c r="F10" s="62">
        <f t="shared" ref="F10:F22" si="0">B10*0.5+C10*1+D10*2+E10*2.5</f>
        <v>253.5</v>
      </c>
      <c r="G10" s="63"/>
      <c r="H10" s="64" t="s">
        <v>4</v>
      </c>
      <c r="I10" s="46">
        <v>106</v>
      </c>
      <c r="J10" s="46">
        <v>263</v>
      </c>
      <c r="K10" s="46">
        <v>7</v>
      </c>
      <c r="L10" s="46">
        <v>4</v>
      </c>
      <c r="M10" s="62">
        <f t="shared" ref="M10:M22" si="1">I10*0.5+J10*1+K10*2+L10*2.5</f>
        <v>340</v>
      </c>
      <c r="N10" s="65">
        <f>F20+F21+F22+M10</f>
        <v>1304.5</v>
      </c>
      <c r="O10" s="64" t="s">
        <v>43</v>
      </c>
      <c r="P10" s="46">
        <v>109</v>
      </c>
      <c r="Q10" s="46">
        <v>210</v>
      </c>
      <c r="R10" s="46">
        <v>6</v>
      </c>
      <c r="S10" s="46">
        <v>3</v>
      </c>
      <c r="T10" s="62">
        <f t="shared" ref="T10:T21" si="2">P10*0.5+Q10*1+R10*2+S10*2.5</f>
        <v>284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66</v>
      </c>
      <c r="C11" s="61">
        <v>210</v>
      </c>
      <c r="D11" s="61">
        <v>9</v>
      </c>
      <c r="E11" s="61">
        <v>0</v>
      </c>
      <c r="F11" s="62">
        <f t="shared" si="0"/>
        <v>261</v>
      </c>
      <c r="G11" s="63"/>
      <c r="H11" s="64" t="s">
        <v>5</v>
      </c>
      <c r="I11" s="46">
        <v>92</v>
      </c>
      <c r="J11" s="46">
        <v>271</v>
      </c>
      <c r="K11" s="46">
        <v>6</v>
      </c>
      <c r="L11" s="46">
        <v>7</v>
      </c>
      <c r="M11" s="62">
        <f t="shared" si="1"/>
        <v>346.5</v>
      </c>
      <c r="N11" s="65">
        <f>F21+F22+M10+M11</f>
        <v>1327.5</v>
      </c>
      <c r="O11" s="64" t="s">
        <v>44</v>
      </c>
      <c r="P11" s="46">
        <v>118</v>
      </c>
      <c r="Q11" s="46">
        <v>213</v>
      </c>
      <c r="R11" s="46">
        <v>5</v>
      </c>
      <c r="S11" s="46">
        <v>2</v>
      </c>
      <c r="T11" s="62">
        <f t="shared" si="2"/>
        <v>287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70</v>
      </c>
      <c r="C12" s="61">
        <v>215</v>
      </c>
      <c r="D12" s="61">
        <v>8</v>
      </c>
      <c r="E12" s="61">
        <v>5</v>
      </c>
      <c r="F12" s="62">
        <f t="shared" si="0"/>
        <v>278.5</v>
      </c>
      <c r="G12" s="63"/>
      <c r="H12" s="64" t="s">
        <v>6</v>
      </c>
      <c r="I12" s="46">
        <v>94</v>
      </c>
      <c r="J12" s="46">
        <v>246</v>
      </c>
      <c r="K12" s="46">
        <v>7</v>
      </c>
      <c r="L12" s="46">
        <v>4</v>
      </c>
      <c r="M12" s="62">
        <f t="shared" si="1"/>
        <v>317</v>
      </c>
      <c r="N12" s="63">
        <f>F22+M10+M11+M12</f>
        <v>1316.5</v>
      </c>
      <c r="O12" s="64" t="s">
        <v>32</v>
      </c>
      <c r="P12" s="46">
        <v>109</v>
      </c>
      <c r="Q12" s="46">
        <v>237</v>
      </c>
      <c r="R12" s="46">
        <v>6</v>
      </c>
      <c r="S12" s="46">
        <v>4</v>
      </c>
      <c r="T12" s="62">
        <f t="shared" si="2"/>
        <v>313.5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63</v>
      </c>
      <c r="C13" s="61">
        <v>266</v>
      </c>
      <c r="D13" s="61">
        <v>11</v>
      </c>
      <c r="E13" s="61">
        <v>4</v>
      </c>
      <c r="F13" s="62">
        <f t="shared" si="0"/>
        <v>329.5</v>
      </c>
      <c r="G13" s="63">
        <f t="shared" ref="G13:G19" si="3">F10+F11+F12+F13</f>
        <v>1122.5</v>
      </c>
      <c r="H13" s="64" t="s">
        <v>7</v>
      </c>
      <c r="I13" s="46">
        <v>83</v>
      </c>
      <c r="J13" s="46">
        <v>218</v>
      </c>
      <c r="K13" s="46">
        <v>4</v>
      </c>
      <c r="L13" s="46">
        <v>5</v>
      </c>
      <c r="M13" s="62">
        <f t="shared" si="1"/>
        <v>280</v>
      </c>
      <c r="N13" s="63">
        <f t="shared" ref="N13:N18" si="4">M10+M11+M12+M13</f>
        <v>1283.5</v>
      </c>
      <c r="O13" s="64" t="s">
        <v>33</v>
      </c>
      <c r="P13" s="46">
        <v>125</v>
      </c>
      <c r="Q13" s="46">
        <v>223</v>
      </c>
      <c r="R13" s="46">
        <v>3</v>
      </c>
      <c r="S13" s="46">
        <v>4</v>
      </c>
      <c r="T13" s="62">
        <f t="shared" si="2"/>
        <v>301.5</v>
      </c>
      <c r="U13" s="63">
        <f t="shared" ref="U13:U21" si="5">T10+T11+T12+T13</f>
        <v>1186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54</v>
      </c>
      <c r="C14" s="61">
        <v>217</v>
      </c>
      <c r="D14" s="61">
        <v>7</v>
      </c>
      <c r="E14" s="61">
        <v>5</v>
      </c>
      <c r="F14" s="62">
        <f t="shared" si="0"/>
        <v>270.5</v>
      </c>
      <c r="G14" s="63">
        <f t="shared" si="3"/>
        <v>1139.5</v>
      </c>
      <c r="H14" s="64" t="s">
        <v>9</v>
      </c>
      <c r="I14" s="46">
        <v>71</v>
      </c>
      <c r="J14" s="46">
        <v>220</v>
      </c>
      <c r="K14" s="46">
        <v>5</v>
      </c>
      <c r="L14" s="46">
        <v>2</v>
      </c>
      <c r="M14" s="62">
        <f t="shared" si="1"/>
        <v>270.5</v>
      </c>
      <c r="N14" s="63">
        <f t="shared" si="4"/>
        <v>1214</v>
      </c>
      <c r="O14" s="64" t="s">
        <v>29</v>
      </c>
      <c r="P14" s="45">
        <v>95</v>
      </c>
      <c r="Q14" s="45">
        <v>221</v>
      </c>
      <c r="R14" s="45">
        <v>4</v>
      </c>
      <c r="S14" s="45">
        <v>1</v>
      </c>
      <c r="T14" s="62">
        <f t="shared" si="2"/>
        <v>279</v>
      </c>
      <c r="U14" s="63">
        <f t="shared" si="5"/>
        <v>1181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69</v>
      </c>
      <c r="C15" s="61">
        <v>197</v>
      </c>
      <c r="D15" s="61">
        <v>8</v>
      </c>
      <c r="E15" s="61">
        <v>6</v>
      </c>
      <c r="F15" s="62">
        <f t="shared" si="0"/>
        <v>262.5</v>
      </c>
      <c r="G15" s="63">
        <f t="shared" si="3"/>
        <v>1141</v>
      </c>
      <c r="H15" s="64" t="s">
        <v>12</v>
      </c>
      <c r="I15" s="46">
        <v>69</v>
      </c>
      <c r="J15" s="46">
        <v>210</v>
      </c>
      <c r="K15" s="46">
        <v>4</v>
      </c>
      <c r="L15" s="46">
        <v>1</v>
      </c>
      <c r="M15" s="62">
        <f t="shared" si="1"/>
        <v>255</v>
      </c>
      <c r="N15" s="63">
        <f t="shared" si="4"/>
        <v>1122.5</v>
      </c>
      <c r="O15" s="60" t="s">
        <v>30</v>
      </c>
      <c r="P15" s="46">
        <v>121</v>
      </c>
      <c r="Q15" s="46">
        <v>250</v>
      </c>
      <c r="R15" s="46">
        <v>5</v>
      </c>
      <c r="S15" s="46">
        <v>3</v>
      </c>
      <c r="T15" s="62">
        <f t="shared" si="2"/>
        <v>328</v>
      </c>
      <c r="U15" s="63">
        <f t="shared" si="5"/>
        <v>1222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61</v>
      </c>
      <c r="C16" s="61">
        <v>225</v>
      </c>
      <c r="D16" s="61">
        <v>9</v>
      </c>
      <c r="E16" s="61">
        <v>5</v>
      </c>
      <c r="F16" s="62">
        <f t="shared" si="0"/>
        <v>286</v>
      </c>
      <c r="G16" s="63">
        <f t="shared" si="3"/>
        <v>1148.5</v>
      </c>
      <c r="H16" s="64" t="s">
        <v>15</v>
      </c>
      <c r="I16" s="46">
        <v>64</v>
      </c>
      <c r="J16" s="46">
        <v>205</v>
      </c>
      <c r="K16" s="46">
        <v>3</v>
      </c>
      <c r="L16" s="46">
        <v>2</v>
      </c>
      <c r="M16" s="62">
        <f t="shared" si="1"/>
        <v>248</v>
      </c>
      <c r="N16" s="63">
        <f t="shared" si="4"/>
        <v>1053.5</v>
      </c>
      <c r="O16" s="64" t="s">
        <v>8</v>
      </c>
      <c r="P16" s="46">
        <v>130</v>
      </c>
      <c r="Q16" s="46">
        <v>245</v>
      </c>
      <c r="R16" s="46">
        <v>4</v>
      </c>
      <c r="S16" s="46">
        <v>6</v>
      </c>
      <c r="T16" s="62">
        <f t="shared" si="2"/>
        <v>333</v>
      </c>
      <c r="U16" s="63">
        <f t="shared" si="5"/>
        <v>1241.5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59</v>
      </c>
      <c r="C17" s="61">
        <v>238</v>
      </c>
      <c r="D17" s="61">
        <v>8</v>
      </c>
      <c r="E17" s="61">
        <v>3</v>
      </c>
      <c r="F17" s="62">
        <f t="shared" si="0"/>
        <v>291</v>
      </c>
      <c r="G17" s="63">
        <f t="shared" si="3"/>
        <v>1110</v>
      </c>
      <c r="H17" s="64" t="s">
        <v>18</v>
      </c>
      <c r="I17" s="46">
        <v>57</v>
      </c>
      <c r="J17" s="46">
        <v>210</v>
      </c>
      <c r="K17" s="46">
        <v>5</v>
      </c>
      <c r="L17" s="46">
        <v>0</v>
      </c>
      <c r="M17" s="62">
        <f t="shared" si="1"/>
        <v>248.5</v>
      </c>
      <c r="N17" s="63">
        <f t="shared" si="4"/>
        <v>1022</v>
      </c>
      <c r="O17" s="64" t="s">
        <v>10</v>
      </c>
      <c r="P17" s="46">
        <v>112</v>
      </c>
      <c r="Q17" s="46">
        <v>256</v>
      </c>
      <c r="R17" s="46">
        <v>5</v>
      </c>
      <c r="S17" s="46">
        <v>4</v>
      </c>
      <c r="T17" s="62">
        <f t="shared" si="2"/>
        <v>332</v>
      </c>
      <c r="U17" s="63">
        <f t="shared" si="5"/>
        <v>1272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93</v>
      </c>
      <c r="C18" s="61">
        <v>179</v>
      </c>
      <c r="D18" s="61">
        <v>7</v>
      </c>
      <c r="E18" s="61">
        <v>7</v>
      </c>
      <c r="F18" s="62">
        <f t="shared" si="0"/>
        <v>257</v>
      </c>
      <c r="G18" s="63">
        <f t="shared" si="3"/>
        <v>1096.5</v>
      </c>
      <c r="H18" s="64" t="s">
        <v>20</v>
      </c>
      <c r="I18" s="46">
        <v>66</v>
      </c>
      <c r="J18" s="46">
        <v>225</v>
      </c>
      <c r="K18" s="46">
        <v>7</v>
      </c>
      <c r="L18" s="46">
        <v>2</v>
      </c>
      <c r="M18" s="62">
        <f t="shared" si="1"/>
        <v>277</v>
      </c>
      <c r="N18" s="63">
        <f t="shared" si="4"/>
        <v>1028.5</v>
      </c>
      <c r="O18" s="64" t="s">
        <v>13</v>
      </c>
      <c r="P18" s="46">
        <v>145</v>
      </c>
      <c r="Q18" s="46">
        <v>262</v>
      </c>
      <c r="R18" s="46">
        <v>3</v>
      </c>
      <c r="S18" s="46">
        <v>3</v>
      </c>
      <c r="T18" s="62">
        <f t="shared" si="2"/>
        <v>348</v>
      </c>
      <c r="U18" s="63">
        <f t="shared" si="5"/>
        <v>1341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63</v>
      </c>
      <c r="C19" s="69">
        <v>223</v>
      </c>
      <c r="D19" s="69">
        <v>9</v>
      </c>
      <c r="E19" s="69">
        <v>2</v>
      </c>
      <c r="F19" s="70">
        <f t="shared" si="0"/>
        <v>277.5</v>
      </c>
      <c r="G19" s="71">
        <f t="shared" si="3"/>
        <v>1111.5</v>
      </c>
      <c r="H19" s="72" t="s">
        <v>22</v>
      </c>
      <c r="I19" s="45">
        <v>62</v>
      </c>
      <c r="J19" s="45">
        <v>233</v>
      </c>
      <c r="K19" s="45">
        <v>6</v>
      </c>
      <c r="L19" s="45">
        <v>0</v>
      </c>
      <c r="M19" s="62">
        <f t="shared" si="1"/>
        <v>276</v>
      </c>
      <c r="N19" s="63">
        <f>M16+M17+M18+M19</f>
        <v>1049.5</v>
      </c>
      <c r="O19" s="64" t="s">
        <v>16</v>
      </c>
      <c r="P19" s="46">
        <v>134</v>
      </c>
      <c r="Q19" s="46">
        <v>310</v>
      </c>
      <c r="R19" s="46">
        <v>3</v>
      </c>
      <c r="S19" s="46">
        <v>3</v>
      </c>
      <c r="T19" s="62">
        <f t="shared" si="2"/>
        <v>390.5</v>
      </c>
      <c r="U19" s="63">
        <f t="shared" si="5"/>
        <v>1403.5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89</v>
      </c>
      <c r="C20" s="67">
        <v>260</v>
      </c>
      <c r="D20" s="67">
        <v>7</v>
      </c>
      <c r="E20" s="67">
        <v>2</v>
      </c>
      <c r="F20" s="73">
        <f t="shared" si="0"/>
        <v>323.5</v>
      </c>
      <c r="G20" s="74"/>
      <c r="H20" s="64" t="s">
        <v>24</v>
      </c>
      <c r="I20" s="46">
        <v>69</v>
      </c>
      <c r="J20" s="46">
        <v>228</v>
      </c>
      <c r="K20" s="46">
        <v>3</v>
      </c>
      <c r="L20" s="46">
        <v>4</v>
      </c>
      <c r="M20" s="73">
        <f t="shared" si="1"/>
        <v>278.5</v>
      </c>
      <c r="N20" s="63">
        <f>M17+M18+M19+M20</f>
        <v>1080</v>
      </c>
      <c r="O20" s="64" t="s">
        <v>45</v>
      </c>
      <c r="P20" s="45">
        <v>116</v>
      </c>
      <c r="Q20" s="45">
        <v>305</v>
      </c>
      <c r="R20" s="45">
        <v>6</v>
      </c>
      <c r="S20" s="45">
        <v>1</v>
      </c>
      <c r="T20" s="73">
        <f t="shared" si="2"/>
        <v>377.5</v>
      </c>
      <c r="U20" s="63">
        <f t="shared" si="5"/>
        <v>1448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92</v>
      </c>
      <c r="C21" s="61">
        <v>262</v>
      </c>
      <c r="D21" s="61">
        <v>5</v>
      </c>
      <c r="E21" s="61">
        <v>4</v>
      </c>
      <c r="F21" s="62">
        <f t="shared" si="0"/>
        <v>328</v>
      </c>
      <c r="G21" s="75"/>
      <c r="H21" s="72" t="s">
        <v>25</v>
      </c>
      <c r="I21" s="46">
        <v>72</v>
      </c>
      <c r="J21" s="46">
        <v>246</v>
      </c>
      <c r="K21" s="46">
        <v>5</v>
      </c>
      <c r="L21" s="46">
        <v>5</v>
      </c>
      <c r="M21" s="62">
        <f t="shared" si="1"/>
        <v>304.5</v>
      </c>
      <c r="N21" s="63">
        <f>M18+M19+M20+M21</f>
        <v>1136</v>
      </c>
      <c r="O21" s="68" t="s">
        <v>46</v>
      </c>
      <c r="P21" s="47">
        <v>89</v>
      </c>
      <c r="Q21" s="47">
        <v>260</v>
      </c>
      <c r="R21" s="47">
        <v>3</v>
      </c>
      <c r="S21" s="47">
        <v>0</v>
      </c>
      <c r="T21" s="70">
        <f t="shared" si="2"/>
        <v>310.5</v>
      </c>
      <c r="U21" s="71">
        <f t="shared" si="5"/>
        <v>1426.5</v>
      </c>
      <c r="V21">
        <f>P21+P20+P19+P18</f>
        <v>484</v>
      </c>
      <c r="W21">
        <f t="shared" ref="W21:Y21" si="6">Q21+Q20+Q19+Q18</f>
        <v>1137</v>
      </c>
      <c r="X21">
        <f t="shared" si="6"/>
        <v>15</v>
      </c>
      <c r="Y21">
        <f t="shared" si="6"/>
        <v>7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83</v>
      </c>
      <c r="C22" s="61">
        <v>247</v>
      </c>
      <c r="D22" s="61">
        <v>6</v>
      </c>
      <c r="E22" s="61">
        <v>5</v>
      </c>
      <c r="F22" s="62">
        <f t="shared" si="0"/>
        <v>313</v>
      </c>
      <c r="G22" s="63"/>
      <c r="H22" s="68" t="s">
        <v>26</v>
      </c>
      <c r="I22" s="47">
        <v>52</v>
      </c>
      <c r="J22" s="47">
        <v>210</v>
      </c>
      <c r="K22" s="47">
        <v>8</v>
      </c>
      <c r="L22" s="47">
        <v>4</v>
      </c>
      <c r="M22" s="62">
        <f t="shared" si="1"/>
        <v>262</v>
      </c>
      <c r="N22" s="71">
        <f>M19+M20+M21+M22</f>
        <v>1121</v>
      </c>
      <c r="O22" s="64"/>
      <c r="P22" s="67"/>
      <c r="Q22" s="67"/>
      <c r="R22" s="67"/>
      <c r="S22" s="67"/>
      <c r="T22" s="73"/>
      <c r="U22" s="76"/>
      <c r="V22" s="161">
        <f>(V21*0.5)/V23</f>
        <v>0.16712707182320441</v>
      </c>
      <c r="W22" s="161">
        <f>W21/V23</f>
        <v>0.78522099447513816</v>
      </c>
      <c r="X22" s="161">
        <f>(X21*2)/V23</f>
        <v>2.0718232044198894E-2</v>
      </c>
      <c r="Y22" s="161">
        <f>(Y21*2.5)/V23</f>
        <v>1.2085635359116022E-2</v>
      </c>
      <c r="Z22" s="81">
        <v>845.5</v>
      </c>
      <c r="AA22" s="1"/>
      <c r="AB22" s="81"/>
    </row>
    <row r="23" spans="1:28" ht="13.5" customHeight="1" x14ac:dyDescent="0.2">
      <c r="A23" s="212" t="s">
        <v>47</v>
      </c>
      <c r="B23" s="213"/>
      <c r="C23" s="218" t="s">
        <v>50</v>
      </c>
      <c r="D23" s="219"/>
      <c r="E23" s="219"/>
      <c r="F23" s="220"/>
      <c r="G23" s="89">
        <f>MAX(G13:G19)</f>
        <v>1148.5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1327.5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1448</v>
      </c>
      <c r="V23" s="162">
        <f>U23</f>
        <v>1448</v>
      </c>
      <c r="Z23" s="1"/>
      <c r="AA23" s="1"/>
      <c r="AB23" s="1"/>
    </row>
    <row r="24" spans="1:28" ht="13.5" customHeight="1" x14ac:dyDescent="0.2">
      <c r="A24" s="214"/>
      <c r="B24" s="215"/>
      <c r="C24" s="83" t="s">
        <v>73</v>
      </c>
      <c r="D24" s="86"/>
      <c r="E24" s="86"/>
      <c r="F24" s="87" t="s">
        <v>82</v>
      </c>
      <c r="G24" s="88"/>
      <c r="H24" s="214"/>
      <c r="I24" s="215"/>
      <c r="J24" s="83" t="s">
        <v>73</v>
      </c>
      <c r="K24" s="86"/>
      <c r="L24" s="86"/>
      <c r="M24" s="87" t="s">
        <v>64</v>
      </c>
      <c r="N24" s="88"/>
      <c r="O24" s="214"/>
      <c r="P24" s="215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0" t="s">
        <v>56</v>
      </c>
      <c r="B6" s="170"/>
      <c r="C6" s="170"/>
      <c r="D6" s="180" t="str">
        <f>'G-1'!D5:H5</f>
        <v>CALLE 68 X CARRERA 50</v>
      </c>
      <c r="E6" s="180"/>
      <c r="F6" s="180"/>
      <c r="G6" s="180"/>
      <c r="H6" s="180"/>
      <c r="I6" s="170" t="s">
        <v>53</v>
      </c>
      <c r="J6" s="170"/>
      <c r="K6" s="170"/>
      <c r="L6" s="181">
        <f>'G-1'!L5:N5</f>
        <v>1269</v>
      </c>
      <c r="M6" s="181"/>
      <c r="N6" s="181"/>
      <c r="O6" s="12"/>
      <c r="P6" s="170" t="s">
        <v>58</v>
      </c>
      <c r="Q6" s="170"/>
      <c r="R6" s="170"/>
      <c r="S6" s="221">
        <f>'G-1'!S6:U6</f>
        <v>42751</v>
      </c>
      <c r="T6" s="221"/>
      <c r="U6" s="221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'G-1'!B10+'G-2'!B10+'G-3'!B10</f>
        <v>221</v>
      </c>
      <c r="C10" s="46">
        <f>'G-1'!C10+'G-2'!C10+'G-3'!C10</f>
        <v>376</v>
      </c>
      <c r="D10" s="46">
        <f>'G-1'!D10+'G-2'!D10+'G-3'!D10</f>
        <v>10</v>
      </c>
      <c r="E10" s="46">
        <f>'G-1'!E10+'G-2'!E10+'G-3'!E10</f>
        <v>2</v>
      </c>
      <c r="F10" s="6">
        <f t="shared" ref="F10:F22" si="0">B10*0.5+C10*1+D10*2+E10*2.5</f>
        <v>511.5</v>
      </c>
      <c r="G10" s="2"/>
      <c r="H10" s="19" t="s">
        <v>4</v>
      </c>
      <c r="I10" s="46">
        <f>'G-1'!I10+'G-2'!I10+'G-3'!I10</f>
        <v>192</v>
      </c>
      <c r="J10" s="46">
        <f>'G-1'!J10+'G-2'!J10+'G-3'!J10</f>
        <v>455</v>
      </c>
      <c r="K10" s="46">
        <f>'G-1'!K10+'G-2'!K10+'G-3'!K10</f>
        <v>10</v>
      </c>
      <c r="L10" s="46">
        <f>'G-1'!L10+'G-2'!L10+'G-3'!L10</f>
        <v>13</v>
      </c>
      <c r="M10" s="6">
        <f t="shared" ref="M10:M22" si="1">I10*0.5+J10*1+K10*2+L10*2.5</f>
        <v>603.5</v>
      </c>
      <c r="N10" s="9">
        <f>F20+F21+F22+M10</f>
        <v>2347.5</v>
      </c>
      <c r="O10" s="19" t="s">
        <v>43</v>
      </c>
      <c r="P10" s="46">
        <f>'G-1'!P10+'G-2'!P10+'G-3'!P10</f>
        <v>239</v>
      </c>
      <c r="Q10" s="46">
        <f>'G-1'!Q10+'G-2'!Q10+'G-3'!Q10</f>
        <v>389</v>
      </c>
      <c r="R10" s="46">
        <f>'G-1'!R10+'G-2'!R10+'G-3'!R10</f>
        <v>9</v>
      </c>
      <c r="S10" s="46">
        <f>'G-1'!S10+'G-2'!S10+'G-3'!S10</f>
        <v>9</v>
      </c>
      <c r="T10" s="6">
        <f t="shared" ref="T10:T21" si="2">P10*0.5+Q10*1+R10*2+S10*2.5</f>
        <v>549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244</v>
      </c>
      <c r="C11" s="46">
        <f>'G-1'!C11+'G-2'!C11+'G-3'!C11</f>
        <v>412</v>
      </c>
      <c r="D11" s="46">
        <f>'G-1'!D11+'G-2'!D11+'G-3'!D11</f>
        <v>13</v>
      </c>
      <c r="E11" s="46">
        <f>'G-1'!E11+'G-2'!E11+'G-3'!E11</f>
        <v>4</v>
      </c>
      <c r="F11" s="6">
        <f t="shared" si="0"/>
        <v>570</v>
      </c>
      <c r="G11" s="2"/>
      <c r="H11" s="19" t="s">
        <v>5</v>
      </c>
      <c r="I11" s="46">
        <f>'G-1'!I11+'G-2'!I11+'G-3'!I11</f>
        <v>194</v>
      </c>
      <c r="J11" s="46">
        <f>'G-1'!J11+'G-2'!J11+'G-3'!J11</f>
        <v>452</v>
      </c>
      <c r="K11" s="46">
        <f>'G-1'!K11+'G-2'!K11+'G-3'!K11</f>
        <v>8</v>
      </c>
      <c r="L11" s="46">
        <f>'G-1'!L11+'G-2'!L11+'G-3'!L11</f>
        <v>11</v>
      </c>
      <c r="M11" s="6">
        <f t="shared" si="1"/>
        <v>592.5</v>
      </c>
      <c r="N11" s="9">
        <f>F21+F22+M10+M11</f>
        <v>2356</v>
      </c>
      <c r="O11" s="19" t="s">
        <v>44</v>
      </c>
      <c r="P11" s="46">
        <f>'G-1'!P11+'G-2'!P11+'G-3'!P11</f>
        <v>254</v>
      </c>
      <c r="Q11" s="46">
        <f>'G-1'!Q11+'G-2'!Q11+'G-3'!Q11</f>
        <v>407</v>
      </c>
      <c r="R11" s="46">
        <f>'G-1'!R11+'G-2'!R11+'G-3'!R11</f>
        <v>8</v>
      </c>
      <c r="S11" s="46">
        <f>'G-1'!S11+'G-2'!S11+'G-3'!S11</f>
        <v>6</v>
      </c>
      <c r="T11" s="6">
        <f t="shared" si="2"/>
        <v>565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234</v>
      </c>
      <c r="C12" s="46">
        <f>'G-1'!C12+'G-2'!C12+'G-3'!C12</f>
        <v>409</v>
      </c>
      <c r="D12" s="46">
        <f>'G-1'!D12+'G-2'!D12+'G-3'!D12</f>
        <v>10</v>
      </c>
      <c r="E12" s="46">
        <f>'G-1'!E12+'G-2'!E12+'G-3'!E12</f>
        <v>8</v>
      </c>
      <c r="F12" s="6">
        <f t="shared" si="0"/>
        <v>566</v>
      </c>
      <c r="G12" s="2"/>
      <c r="H12" s="19" t="s">
        <v>6</v>
      </c>
      <c r="I12" s="46">
        <f>'G-1'!I12+'G-2'!I12+'G-3'!I12</f>
        <v>187</v>
      </c>
      <c r="J12" s="46">
        <f>'G-1'!J12+'G-2'!J12+'G-3'!J12</f>
        <v>398</v>
      </c>
      <c r="K12" s="46">
        <f>'G-1'!K12+'G-2'!K12+'G-3'!K12</f>
        <v>11</v>
      </c>
      <c r="L12" s="46">
        <f>'G-1'!L12+'G-2'!L12+'G-3'!L12</f>
        <v>10</v>
      </c>
      <c r="M12" s="6">
        <f t="shared" si="1"/>
        <v>538.5</v>
      </c>
      <c r="N12" s="2">
        <f>F22+M10+M11+M12</f>
        <v>2280</v>
      </c>
      <c r="O12" s="19" t="s">
        <v>32</v>
      </c>
      <c r="P12" s="46">
        <f>'G-1'!P12+'G-2'!P12+'G-3'!P12</f>
        <v>225</v>
      </c>
      <c r="Q12" s="46">
        <f>'G-1'!Q12+'G-2'!Q12+'G-3'!Q12</f>
        <v>444</v>
      </c>
      <c r="R12" s="46">
        <f>'G-1'!R12+'G-2'!R12+'G-3'!R12</f>
        <v>11</v>
      </c>
      <c r="S12" s="46">
        <f>'G-1'!S12+'G-2'!S12+'G-3'!S12</f>
        <v>6</v>
      </c>
      <c r="T12" s="6">
        <f t="shared" si="2"/>
        <v>593.5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193</v>
      </c>
      <c r="C13" s="46">
        <f>'G-1'!C13+'G-2'!C13+'G-3'!C13</f>
        <v>463</v>
      </c>
      <c r="D13" s="46">
        <f>'G-1'!D13+'G-2'!D13+'G-3'!D13</f>
        <v>17</v>
      </c>
      <c r="E13" s="46">
        <f>'G-1'!E13+'G-2'!E13+'G-3'!E13</f>
        <v>10</v>
      </c>
      <c r="F13" s="6">
        <f t="shared" si="0"/>
        <v>618.5</v>
      </c>
      <c r="G13" s="2">
        <f t="shared" ref="G13:G19" si="3">F10+F11+F12+F13</f>
        <v>2266</v>
      </c>
      <c r="H13" s="19" t="s">
        <v>7</v>
      </c>
      <c r="I13" s="46">
        <f>'G-1'!I13+'G-2'!I13+'G-3'!I13</f>
        <v>167</v>
      </c>
      <c r="J13" s="46">
        <f>'G-1'!J13+'G-2'!J13+'G-3'!J13</f>
        <v>389</v>
      </c>
      <c r="K13" s="46">
        <f>'G-1'!K13+'G-2'!K13+'G-3'!K13</f>
        <v>9</v>
      </c>
      <c r="L13" s="46">
        <f>'G-1'!L13+'G-2'!L13+'G-3'!L13</f>
        <v>7</v>
      </c>
      <c r="M13" s="6">
        <f t="shared" si="1"/>
        <v>508</v>
      </c>
      <c r="N13" s="2">
        <f t="shared" ref="N13:N18" si="4">M10+M11+M12+M13</f>
        <v>2242.5</v>
      </c>
      <c r="O13" s="19" t="s">
        <v>33</v>
      </c>
      <c r="P13" s="46">
        <f>'G-1'!P13+'G-2'!P13+'G-3'!P13</f>
        <v>234</v>
      </c>
      <c r="Q13" s="46">
        <f>'G-1'!Q13+'G-2'!Q13+'G-3'!Q13</f>
        <v>419</v>
      </c>
      <c r="R13" s="46">
        <f>'G-1'!R13+'G-2'!R13+'G-3'!R13</f>
        <v>5</v>
      </c>
      <c r="S13" s="46">
        <f>'G-1'!S13+'G-2'!S13+'G-3'!S13</f>
        <v>6</v>
      </c>
      <c r="T13" s="6">
        <f t="shared" si="2"/>
        <v>561</v>
      </c>
      <c r="U13" s="2">
        <f t="shared" ref="U13:U21" si="5">T10+T11+T12+T13</f>
        <v>2268.5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162</v>
      </c>
      <c r="C14" s="46">
        <f>'G-1'!C14+'G-2'!C14+'G-3'!C14</f>
        <v>414</v>
      </c>
      <c r="D14" s="46">
        <f>'G-1'!D14+'G-2'!D14+'G-3'!D14</f>
        <v>14</v>
      </c>
      <c r="E14" s="46">
        <f>'G-1'!E14+'G-2'!E14+'G-3'!E14</f>
        <v>9</v>
      </c>
      <c r="F14" s="6">
        <f t="shared" si="0"/>
        <v>545.5</v>
      </c>
      <c r="G14" s="2">
        <f>F11+F12+F13+F14</f>
        <v>2300</v>
      </c>
      <c r="H14" s="19" t="s">
        <v>9</v>
      </c>
      <c r="I14" s="46">
        <f>'G-1'!I14+'G-2'!I14+'G-3'!I14</f>
        <v>146</v>
      </c>
      <c r="J14" s="46">
        <f>'G-1'!J14+'G-2'!J14+'G-3'!J14</f>
        <v>362</v>
      </c>
      <c r="K14" s="46">
        <f>'G-1'!K14+'G-2'!K14+'G-3'!K14</f>
        <v>8</v>
      </c>
      <c r="L14" s="46">
        <f>'G-1'!L14+'G-2'!L14+'G-3'!L14</f>
        <v>4</v>
      </c>
      <c r="M14" s="6">
        <f t="shared" si="1"/>
        <v>461</v>
      </c>
      <c r="N14" s="2">
        <f t="shared" si="4"/>
        <v>2100</v>
      </c>
      <c r="O14" s="19" t="s">
        <v>29</v>
      </c>
      <c r="P14" s="46">
        <f>'G-1'!P14+'G-2'!P14+'G-3'!P14</f>
        <v>228</v>
      </c>
      <c r="Q14" s="46">
        <f>'G-1'!Q14+'G-2'!Q14+'G-3'!Q14</f>
        <v>420</v>
      </c>
      <c r="R14" s="46">
        <f>'G-1'!R14+'G-2'!R14+'G-3'!R14</f>
        <v>11</v>
      </c>
      <c r="S14" s="46">
        <f>'G-1'!S14+'G-2'!S14+'G-3'!S14</f>
        <v>6</v>
      </c>
      <c r="T14" s="6">
        <f t="shared" si="2"/>
        <v>571</v>
      </c>
      <c r="U14" s="2">
        <f t="shared" si="5"/>
        <v>2290.5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191</v>
      </c>
      <c r="C15" s="46">
        <f>'G-1'!C15+'G-2'!C15+'G-3'!C15</f>
        <v>372</v>
      </c>
      <c r="D15" s="46">
        <f>'G-1'!D15+'G-2'!D15+'G-3'!D15</f>
        <v>15</v>
      </c>
      <c r="E15" s="46">
        <f>'G-1'!E15+'G-2'!E15+'G-3'!E15</f>
        <v>9</v>
      </c>
      <c r="F15" s="6">
        <f t="shared" si="0"/>
        <v>520</v>
      </c>
      <c r="G15" s="2">
        <f t="shared" si="3"/>
        <v>2250</v>
      </c>
      <c r="H15" s="19" t="s">
        <v>12</v>
      </c>
      <c r="I15" s="46">
        <f>'G-1'!I15+'G-2'!I15+'G-3'!I15</f>
        <v>137</v>
      </c>
      <c r="J15" s="46">
        <f>'G-1'!J15+'G-2'!J15+'G-3'!J15</f>
        <v>346</v>
      </c>
      <c r="K15" s="46">
        <f>'G-1'!K15+'G-2'!K15+'G-3'!K15</f>
        <v>6</v>
      </c>
      <c r="L15" s="46">
        <f>'G-1'!L15+'G-2'!L15+'G-3'!L15</f>
        <v>3</v>
      </c>
      <c r="M15" s="6">
        <f t="shared" si="1"/>
        <v>434</v>
      </c>
      <c r="N15" s="2">
        <f t="shared" si="4"/>
        <v>1941.5</v>
      </c>
      <c r="O15" s="18" t="s">
        <v>30</v>
      </c>
      <c r="P15" s="46">
        <f>'G-1'!P15+'G-2'!P15+'G-3'!P15</f>
        <v>268</v>
      </c>
      <c r="Q15" s="46">
        <f>'G-1'!Q15+'G-2'!Q15+'G-3'!Q15</f>
        <v>448</v>
      </c>
      <c r="R15" s="46">
        <f>'G-1'!R15+'G-2'!R15+'G-3'!R15</f>
        <v>11</v>
      </c>
      <c r="S15" s="46">
        <f>'G-1'!S15+'G-2'!S15+'G-3'!S15</f>
        <v>5</v>
      </c>
      <c r="T15" s="6">
        <f t="shared" si="2"/>
        <v>616.5</v>
      </c>
      <c r="U15" s="2">
        <f t="shared" si="5"/>
        <v>2342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171</v>
      </c>
      <c r="C16" s="46">
        <f>'G-1'!C16+'G-2'!C16+'G-3'!C16</f>
        <v>417</v>
      </c>
      <c r="D16" s="46">
        <f>'G-1'!D16+'G-2'!D16+'G-3'!D16</f>
        <v>12</v>
      </c>
      <c r="E16" s="46">
        <f>'G-1'!E16+'G-2'!E16+'G-3'!E16</f>
        <v>9</v>
      </c>
      <c r="F16" s="6">
        <f t="shared" si="0"/>
        <v>549</v>
      </c>
      <c r="G16" s="2">
        <f t="shared" si="3"/>
        <v>2233</v>
      </c>
      <c r="H16" s="19" t="s">
        <v>15</v>
      </c>
      <c r="I16" s="46">
        <f>'G-1'!I16+'G-2'!I16+'G-3'!I16</f>
        <v>125</v>
      </c>
      <c r="J16" s="46">
        <f>'G-1'!J16+'G-2'!J16+'G-3'!J16</f>
        <v>330</v>
      </c>
      <c r="K16" s="46">
        <f>'G-1'!K16+'G-2'!K16+'G-3'!K16</f>
        <v>5</v>
      </c>
      <c r="L16" s="46">
        <f>'G-1'!L16+'G-2'!L16+'G-3'!L16</f>
        <v>5</v>
      </c>
      <c r="M16" s="6">
        <f t="shared" si="1"/>
        <v>415</v>
      </c>
      <c r="N16" s="2">
        <f t="shared" si="4"/>
        <v>1818</v>
      </c>
      <c r="O16" s="19" t="s">
        <v>8</v>
      </c>
      <c r="P16" s="46">
        <f>'G-1'!P16+'G-2'!P16+'G-3'!P16</f>
        <v>262</v>
      </c>
      <c r="Q16" s="46">
        <f>'G-1'!Q16+'G-2'!Q16+'G-3'!Q16</f>
        <v>449</v>
      </c>
      <c r="R16" s="46">
        <f>'G-1'!R16+'G-2'!R16+'G-3'!R16</f>
        <v>9</v>
      </c>
      <c r="S16" s="46">
        <f>'G-1'!S16+'G-2'!S16+'G-3'!S16</f>
        <v>9</v>
      </c>
      <c r="T16" s="6">
        <f t="shared" si="2"/>
        <v>620.5</v>
      </c>
      <c r="U16" s="2">
        <f t="shared" si="5"/>
        <v>2369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172</v>
      </c>
      <c r="C17" s="46">
        <f>'G-1'!C17+'G-2'!C17+'G-3'!C17</f>
        <v>410</v>
      </c>
      <c r="D17" s="46">
        <f>'G-1'!D17+'G-2'!D17+'G-3'!D17</f>
        <v>11</v>
      </c>
      <c r="E17" s="46">
        <f>'G-1'!E17+'G-2'!E17+'G-3'!E17</f>
        <v>5</v>
      </c>
      <c r="F17" s="6">
        <f t="shared" si="0"/>
        <v>530.5</v>
      </c>
      <c r="G17" s="2">
        <f t="shared" si="3"/>
        <v>2145</v>
      </c>
      <c r="H17" s="19" t="s">
        <v>18</v>
      </c>
      <c r="I17" s="46">
        <f>'G-1'!I17+'G-2'!I17+'G-3'!I17</f>
        <v>152</v>
      </c>
      <c r="J17" s="46">
        <f>'G-1'!J17+'G-2'!J17+'G-3'!J17</f>
        <v>354</v>
      </c>
      <c r="K17" s="46">
        <f>'G-1'!K17+'G-2'!K17+'G-3'!K17</f>
        <v>8</v>
      </c>
      <c r="L17" s="46">
        <f>'G-1'!L17+'G-2'!L17+'G-3'!L17</f>
        <v>3</v>
      </c>
      <c r="M17" s="6">
        <f t="shared" si="1"/>
        <v>453.5</v>
      </c>
      <c r="N17" s="2">
        <f t="shared" si="4"/>
        <v>1763.5</v>
      </c>
      <c r="O17" s="19" t="s">
        <v>10</v>
      </c>
      <c r="P17" s="46">
        <f>'G-1'!P17+'G-2'!P17+'G-3'!P17</f>
        <v>284</v>
      </c>
      <c r="Q17" s="46">
        <f>'G-1'!Q17+'G-2'!Q17+'G-3'!Q17</f>
        <v>471</v>
      </c>
      <c r="R17" s="46">
        <f>'G-1'!R17+'G-2'!R17+'G-3'!R17</f>
        <v>8</v>
      </c>
      <c r="S17" s="46">
        <f>'G-1'!S17+'G-2'!S17+'G-3'!S17</f>
        <v>8</v>
      </c>
      <c r="T17" s="6">
        <f t="shared" si="2"/>
        <v>649</v>
      </c>
      <c r="U17" s="2">
        <f t="shared" si="5"/>
        <v>2457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211</v>
      </c>
      <c r="C18" s="46">
        <f>'G-1'!C18+'G-2'!C18+'G-3'!C18</f>
        <v>369</v>
      </c>
      <c r="D18" s="46">
        <f>'G-1'!D18+'G-2'!D18+'G-3'!D18</f>
        <v>9</v>
      </c>
      <c r="E18" s="46">
        <f>'G-1'!E18+'G-2'!E18+'G-3'!E18</f>
        <v>11</v>
      </c>
      <c r="F18" s="6">
        <f t="shared" si="0"/>
        <v>520</v>
      </c>
      <c r="G18" s="2">
        <f t="shared" si="3"/>
        <v>2119.5</v>
      </c>
      <c r="H18" s="19" t="s">
        <v>20</v>
      </c>
      <c r="I18" s="46">
        <f>'G-1'!I18+'G-2'!I18+'G-3'!I18</f>
        <v>173</v>
      </c>
      <c r="J18" s="46">
        <f>'G-1'!J18+'G-2'!J18+'G-3'!J18</f>
        <v>389</v>
      </c>
      <c r="K18" s="46">
        <f>'G-1'!K18+'G-2'!K18+'G-3'!K18</f>
        <v>10</v>
      </c>
      <c r="L18" s="46">
        <f>'G-1'!L18+'G-2'!L18+'G-3'!L18</f>
        <v>4</v>
      </c>
      <c r="M18" s="6">
        <f t="shared" si="1"/>
        <v>505.5</v>
      </c>
      <c r="N18" s="2">
        <f t="shared" si="4"/>
        <v>1808</v>
      </c>
      <c r="O18" s="19" t="s">
        <v>13</v>
      </c>
      <c r="P18" s="46">
        <f>'G-1'!P18+'G-2'!P18+'G-3'!P18</f>
        <v>316</v>
      </c>
      <c r="Q18" s="46">
        <f>'G-1'!Q18+'G-2'!Q18+'G-3'!Q18</f>
        <v>435</v>
      </c>
      <c r="R18" s="46">
        <f>'G-1'!R18+'G-2'!R18+'G-3'!R18</f>
        <v>5</v>
      </c>
      <c r="S18" s="46">
        <f>'G-1'!S18+'G-2'!S18+'G-3'!S18</f>
        <v>13</v>
      </c>
      <c r="T18" s="6">
        <f t="shared" si="2"/>
        <v>635.5</v>
      </c>
      <c r="U18" s="2">
        <f t="shared" si="5"/>
        <v>2521.5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186</v>
      </c>
      <c r="C19" s="47">
        <f>'G-1'!C19+'G-2'!C19+'G-3'!C19</f>
        <v>417</v>
      </c>
      <c r="D19" s="47">
        <f>'G-1'!D19+'G-2'!D19+'G-3'!D19</f>
        <v>18</v>
      </c>
      <c r="E19" s="47">
        <f>'G-1'!E19+'G-2'!E19+'G-3'!E19</f>
        <v>4</v>
      </c>
      <c r="F19" s="7">
        <f t="shared" si="0"/>
        <v>556</v>
      </c>
      <c r="G19" s="3">
        <f t="shared" si="3"/>
        <v>2155.5</v>
      </c>
      <c r="H19" s="20" t="s">
        <v>22</v>
      </c>
      <c r="I19" s="46">
        <f>'G-1'!I19+'G-2'!I19+'G-3'!I19</f>
        <v>176</v>
      </c>
      <c r="J19" s="46">
        <f>'G-1'!J19+'G-2'!J19+'G-3'!J19</f>
        <v>439</v>
      </c>
      <c r="K19" s="46">
        <f>'G-1'!K19+'G-2'!K19+'G-3'!K19</f>
        <v>9</v>
      </c>
      <c r="L19" s="46">
        <f>'G-1'!L19+'G-2'!L19+'G-3'!L19</f>
        <v>1</v>
      </c>
      <c r="M19" s="6">
        <f t="shared" si="1"/>
        <v>547.5</v>
      </c>
      <c r="N19" s="2">
        <f>M16+M17+M18+M19</f>
        <v>1921.5</v>
      </c>
      <c r="O19" s="19" t="s">
        <v>16</v>
      </c>
      <c r="P19" s="46">
        <f>'G-1'!P19+'G-2'!P19+'G-3'!P19</f>
        <v>346</v>
      </c>
      <c r="Q19" s="46">
        <f>'G-1'!Q19+'G-2'!Q19+'G-3'!Q19</f>
        <v>490</v>
      </c>
      <c r="R19" s="46">
        <f>'G-1'!R19+'G-2'!R19+'G-3'!R19</f>
        <v>6</v>
      </c>
      <c r="S19" s="46">
        <f>'G-1'!S19+'G-2'!S19+'G-3'!S19</f>
        <v>7</v>
      </c>
      <c r="T19" s="6">
        <f t="shared" si="2"/>
        <v>692.5</v>
      </c>
      <c r="U19" s="2">
        <f t="shared" si="5"/>
        <v>2597.5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191</v>
      </c>
      <c r="C20" s="45">
        <f>'G-1'!C20+'G-2'!C20+'G-3'!C20</f>
        <v>449</v>
      </c>
      <c r="D20" s="45">
        <f>'G-1'!D20+'G-2'!D20+'G-3'!D20</f>
        <v>11</v>
      </c>
      <c r="E20" s="45">
        <f>'G-1'!E20+'G-2'!E20+'G-3'!E20</f>
        <v>7</v>
      </c>
      <c r="F20" s="8">
        <f t="shared" si="0"/>
        <v>584</v>
      </c>
      <c r="G20" s="35"/>
      <c r="H20" s="19" t="s">
        <v>24</v>
      </c>
      <c r="I20" s="46">
        <f>'G-1'!I20+'G-2'!I20+'G-3'!I20</f>
        <v>166</v>
      </c>
      <c r="J20" s="46">
        <f>'G-1'!J20+'G-2'!J20+'G-3'!J20</f>
        <v>410</v>
      </c>
      <c r="K20" s="46">
        <f>'G-1'!K20+'G-2'!K20+'G-3'!K20</f>
        <v>9</v>
      </c>
      <c r="L20" s="46">
        <f>'G-1'!L20+'G-2'!L20+'G-3'!L20</f>
        <v>9</v>
      </c>
      <c r="M20" s="8">
        <f t="shared" si="1"/>
        <v>533.5</v>
      </c>
      <c r="N20" s="2">
        <f>M17+M18+M19+M20</f>
        <v>2040</v>
      </c>
      <c r="O20" s="19" t="s">
        <v>45</v>
      </c>
      <c r="P20" s="46">
        <f>'G-1'!P20+'G-2'!P20+'G-3'!P20</f>
        <v>264</v>
      </c>
      <c r="Q20" s="46">
        <f>'G-1'!Q20+'G-2'!Q20+'G-3'!Q20</f>
        <v>475</v>
      </c>
      <c r="R20" s="46">
        <f>'G-1'!R20+'G-2'!R20+'G-3'!R20</f>
        <v>8</v>
      </c>
      <c r="S20" s="46">
        <f>'G-1'!S20+'G-2'!S20+'G-3'!S20</f>
        <v>3</v>
      </c>
      <c r="T20" s="8">
        <f t="shared" si="2"/>
        <v>630.5</v>
      </c>
      <c r="U20" s="2">
        <f t="shared" si="5"/>
        <v>2607.5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193</v>
      </c>
      <c r="C21" s="45">
        <f>'G-1'!C21+'G-2'!C21+'G-3'!C21</f>
        <v>465</v>
      </c>
      <c r="D21" s="45">
        <f>'G-1'!D21+'G-2'!D21+'G-3'!D21</f>
        <v>9</v>
      </c>
      <c r="E21" s="45">
        <f>'G-1'!E21+'G-2'!E21+'G-3'!E21</f>
        <v>14</v>
      </c>
      <c r="F21" s="6">
        <f t="shared" si="0"/>
        <v>614.5</v>
      </c>
      <c r="G21" s="36"/>
      <c r="H21" s="20" t="s">
        <v>25</v>
      </c>
      <c r="I21" s="46">
        <f>'G-1'!I21+'G-2'!I21+'G-3'!I21</f>
        <v>159</v>
      </c>
      <c r="J21" s="46">
        <f>'G-1'!J21+'G-2'!J21+'G-3'!J21</f>
        <v>424</v>
      </c>
      <c r="K21" s="46">
        <f>'G-1'!K21+'G-2'!K21+'G-3'!K21</f>
        <v>8</v>
      </c>
      <c r="L21" s="46">
        <f>'G-1'!L21+'G-2'!L21+'G-3'!L21</f>
        <v>6</v>
      </c>
      <c r="M21" s="6">
        <f t="shared" si="1"/>
        <v>534.5</v>
      </c>
      <c r="N21" s="2">
        <f>M18+M19+M20+M21</f>
        <v>2121</v>
      </c>
      <c r="O21" s="21" t="s">
        <v>46</v>
      </c>
      <c r="P21" s="47">
        <f>'G-1'!P21+'G-2'!P21+'G-3'!P21</f>
        <v>240</v>
      </c>
      <c r="Q21" s="47">
        <f>'G-1'!Q21+'G-2'!Q21+'G-3'!Q21</f>
        <v>447</v>
      </c>
      <c r="R21" s="47">
        <f>'G-1'!R21+'G-2'!R21+'G-3'!R21</f>
        <v>3</v>
      </c>
      <c r="S21" s="47">
        <f>'G-1'!S21+'G-2'!S21+'G-3'!S21</f>
        <v>1</v>
      </c>
      <c r="T21" s="7">
        <f t="shared" si="2"/>
        <v>575.5</v>
      </c>
      <c r="U21" s="3">
        <f t="shared" si="5"/>
        <v>2534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181</v>
      </c>
      <c r="C22" s="45">
        <f>'G-1'!C22+'G-2'!C22+'G-3'!C22</f>
        <v>419</v>
      </c>
      <c r="D22" s="45">
        <f>'G-1'!D22+'G-2'!D22+'G-3'!D22</f>
        <v>8</v>
      </c>
      <c r="E22" s="45">
        <f>'G-1'!E22+'G-2'!E22+'G-3'!E22</f>
        <v>8</v>
      </c>
      <c r="F22" s="6">
        <f t="shared" si="0"/>
        <v>545.5</v>
      </c>
      <c r="G22" s="2"/>
      <c r="H22" s="21" t="s">
        <v>26</v>
      </c>
      <c r="I22" s="46">
        <f>'G-1'!I22+'G-2'!I22+'G-3'!I22</f>
        <v>151</v>
      </c>
      <c r="J22" s="46">
        <f>'G-1'!J22+'G-2'!J22+'G-3'!J22</f>
        <v>383</v>
      </c>
      <c r="K22" s="46">
        <f>'G-1'!K22+'G-2'!K22+'G-3'!K22</f>
        <v>10</v>
      </c>
      <c r="L22" s="46">
        <f>'G-1'!L22+'G-2'!L22+'G-3'!L22</f>
        <v>7</v>
      </c>
      <c r="M22" s="6">
        <f t="shared" si="1"/>
        <v>496</v>
      </c>
      <c r="N22" s="3">
        <f>M19+M20+M21+M22</f>
        <v>2111.5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2300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2356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2607.5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66</v>
      </c>
      <c r="G24" s="88"/>
      <c r="H24" s="188"/>
      <c r="I24" s="189"/>
      <c r="J24" s="82" t="s">
        <v>73</v>
      </c>
      <c r="K24" s="86"/>
      <c r="L24" s="86"/>
      <c r="M24" s="87" t="s">
        <v>64</v>
      </c>
      <c r="N24" s="88"/>
      <c r="O24" s="188"/>
      <c r="P24" s="189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9" t="s">
        <v>111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0" t="s">
        <v>112</v>
      </c>
      <c r="B4" s="240"/>
      <c r="C4" s="241" t="s">
        <v>60</v>
      </c>
      <c r="D4" s="241"/>
      <c r="E4" s="241"/>
      <c r="F4" s="110"/>
      <c r="G4" s="106"/>
      <c r="H4" s="106"/>
      <c r="I4" s="106"/>
      <c r="J4" s="106"/>
    </row>
    <row r="5" spans="1:10" x14ac:dyDescent="0.2">
      <c r="A5" s="170" t="s">
        <v>56</v>
      </c>
      <c r="B5" s="170"/>
      <c r="C5" s="242" t="str">
        <f>'G-1'!D5</f>
        <v>CALLE 68 X CARRERA 50</v>
      </c>
      <c r="D5" s="242"/>
      <c r="E5" s="242"/>
      <c r="F5" s="111"/>
      <c r="G5" s="112"/>
      <c r="H5" s="103" t="s">
        <v>53</v>
      </c>
      <c r="I5" s="243">
        <f>'G-1'!L5</f>
        <v>1269</v>
      </c>
      <c r="J5" s="243"/>
    </row>
    <row r="6" spans="1:10" x14ac:dyDescent="0.2">
      <c r="A6" s="170" t="s">
        <v>113</v>
      </c>
      <c r="B6" s="170"/>
      <c r="C6" s="228" t="s">
        <v>151</v>
      </c>
      <c r="D6" s="228"/>
      <c r="E6" s="228"/>
      <c r="F6" s="111"/>
      <c r="G6" s="112"/>
      <c r="H6" s="103" t="s">
        <v>58</v>
      </c>
      <c r="I6" s="229">
        <f>'G-1'!S6</f>
        <v>42751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114</v>
      </c>
      <c r="B8" s="233" t="s">
        <v>115</v>
      </c>
      <c r="C8" s="231" t="s">
        <v>116</v>
      </c>
      <c r="D8" s="233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5" t="s">
        <v>122</v>
      </c>
      <c r="J8" s="237" t="s">
        <v>123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22" t="s">
        <v>124</v>
      </c>
      <c r="B10" s="225">
        <v>1</v>
      </c>
      <c r="C10" s="122"/>
      <c r="D10" s="123" t="s">
        <v>125</v>
      </c>
      <c r="E10" s="75">
        <v>36</v>
      </c>
      <c r="F10" s="75">
        <v>78</v>
      </c>
      <c r="G10" s="75">
        <v>0</v>
      </c>
      <c r="H10" s="75">
        <v>2</v>
      </c>
      <c r="I10" s="75">
        <f>E10*0.5+F10+G10*2+H10*2.5</f>
        <v>101</v>
      </c>
      <c r="J10" s="124">
        <f>IF(I10=0,"0,00",I10/SUM(I10:I12)*100)</f>
        <v>47.641509433962263</v>
      </c>
    </row>
    <row r="11" spans="1:10" x14ac:dyDescent="0.2">
      <c r="A11" s="223"/>
      <c r="B11" s="226"/>
      <c r="C11" s="122" t="s">
        <v>126</v>
      </c>
      <c r="D11" s="125" t="s">
        <v>127</v>
      </c>
      <c r="E11" s="126">
        <v>43</v>
      </c>
      <c r="F11" s="126">
        <v>77</v>
      </c>
      <c r="G11" s="126">
        <v>0</v>
      </c>
      <c r="H11" s="126">
        <v>2</v>
      </c>
      <c r="I11" s="126">
        <f t="shared" ref="I11:I45" si="0">E11*0.5+F11+G11*2+H11*2.5</f>
        <v>103.5</v>
      </c>
      <c r="J11" s="127">
        <f>IF(I11=0,"0,00",I11/SUM(I10:I12)*100)</f>
        <v>48.820754716981128</v>
      </c>
    </row>
    <row r="12" spans="1:10" x14ac:dyDescent="0.2">
      <c r="A12" s="223"/>
      <c r="B12" s="226"/>
      <c r="C12" s="128" t="s">
        <v>136</v>
      </c>
      <c r="D12" s="129" t="s">
        <v>128</v>
      </c>
      <c r="E12" s="74">
        <v>1</v>
      </c>
      <c r="F12" s="74">
        <v>7</v>
      </c>
      <c r="G12" s="74">
        <v>0</v>
      </c>
      <c r="H12" s="74">
        <v>0</v>
      </c>
      <c r="I12" s="130">
        <f t="shared" si="0"/>
        <v>7.5</v>
      </c>
      <c r="J12" s="131">
        <f>IF(I12=0,"0,00",I12/SUM(I10:I12)*100)</f>
        <v>3.5377358490566038</v>
      </c>
    </row>
    <row r="13" spans="1:10" x14ac:dyDescent="0.2">
      <c r="A13" s="223"/>
      <c r="B13" s="226"/>
      <c r="C13" s="132"/>
      <c r="D13" s="123" t="s">
        <v>125</v>
      </c>
      <c r="E13" s="75">
        <v>27</v>
      </c>
      <c r="F13" s="75">
        <v>93</v>
      </c>
      <c r="G13" s="75">
        <v>0</v>
      </c>
      <c r="H13" s="75">
        <v>0</v>
      </c>
      <c r="I13" s="75">
        <f t="shared" si="0"/>
        <v>106.5</v>
      </c>
      <c r="J13" s="124">
        <f>IF(I13=0,"0,00",I13/SUM(I13:I15)*100)</f>
        <v>43.827160493827158</v>
      </c>
    </row>
    <row r="14" spans="1:10" x14ac:dyDescent="0.2">
      <c r="A14" s="223"/>
      <c r="B14" s="226"/>
      <c r="C14" s="122" t="s">
        <v>129</v>
      </c>
      <c r="D14" s="125" t="s">
        <v>127</v>
      </c>
      <c r="E14" s="126">
        <v>53</v>
      </c>
      <c r="F14" s="126">
        <v>102</v>
      </c>
      <c r="G14" s="126">
        <v>0</v>
      </c>
      <c r="H14" s="126">
        <v>1</v>
      </c>
      <c r="I14" s="126">
        <f t="shared" si="0"/>
        <v>131</v>
      </c>
      <c r="J14" s="127">
        <f>IF(I14=0,"0,00",I14/SUM(I13:I15)*100)</f>
        <v>53.909465020576128</v>
      </c>
    </row>
    <row r="15" spans="1:10" x14ac:dyDescent="0.2">
      <c r="A15" s="223"/>
      <c r="B15" s="226"/>
      <c r="C15" s="128" t="s">
        <v>137</v>
      </c>
      <c r="D15" s="129" t="s">
        <v>128</v>
      </c>
      <c r="E15" s="74">
        <v>1</v>
      </c>
      <c r="F15" s="74">
        <v>5</v>
      </c>
      <c r="G15" s="74">
        <v>0</v>
      </c>
      <c r="H15" s="74">
        <v>0</v>
      </c>
      <c r="I15" s="130">
        <f t="shared" si="0"/>
        <v>5.5</v>
      </c>
      <c r="J15" s="131">
        <f>IF(I15=0,"0,00",I15/SUM(I13:I15)*100)</f>
        <v>2.263374485596708</v>
      </c>
    </row>
    <row r="16" spans="1:10" x14ac:dyDescent="0.2">
      <c r="A16" s="223"/>
      <c r="B16" s="226"/>
      <c r="C16" s="132"/>
      <c r="D16" s="123" t="s">
        <v>125</v>
      </c>
      <c r="E16" s="75">
        <v>72</v>
      </c>
      <c r="F16" s="75">
        <v>106</v>
      </c>
      <c r="G16" s="75">
        <v>0</v>
      </c>
      <c r="H16" s="75">
        <v>0</v>
      </c>
      <c r="I16" s="75">
        <f t="shared" si="0"/>
        <v>142</v>
      </c>
      <c r="J16" s="124">
        <f>IF(I16=0,"0,00",I16/SUM(I16:I18)*100)</f>
        <v>39.280774550484097</v>
      </c>
    </row>
    <row r="17" spans="1:10" x14ac:dyDescent="0.2">
      <c r="A17" s="223"/>
      <c r="B17" s="226"/>
      <c r="C17" s="122" t="s">
        <v>130</v>
      </c>
      <c r="D17" s="125" t="s">
        <v>127</v>
      </c>
      <c r="E17" s="126">
        <v>161</v>
      </c>
      <c r="F17" s="126">
        <v>135</v>
      </c>
      <c r="G17" s="126">
        <v>0</v>
      </c>
      <c r="H17" s="126">
        <v>1</v>
      </c>
      <c r="I17" s="126">
        <f t="shared" si="0"/>
        <v>218</v>
      </c>
      <c r="J17" s="127">
        <f>IF(I17=0,"0,00",I17/SUM(I16:I18)*100)</f>
        <v>60.304287690179805</v>
      </c>
    </row>
    <row r="18" spans="1:10" x14ac:dyDescent="0.2">
      <c r="A18" s="224"/>
      <c r="B18" s="227"/>
      <c r="C18" s="133" t="s">
        <v>138</v>
      </c>
      <c r="D18" s="129" t="s">
        <v>128</v>
      </c>
      <c r="E18" s="74">
        <v>1</v>
      </c>
      <c r="F18" s="74">
        <v>1</v>
      </c>
      <c r="G18" s="74">
        <v>0</v>
      </c>
      <c r="H18" s="74">
        <v>0</v>
      </c>
      <c r="I18" s="130">
        <f t="shared" si="0"/>
        <v>1.5</v>
      </c>
      <c r="J18" s="131">
        <f>IF(I18=0,"0,00",I18/SUM(I16:I18)*100)</f>
        <v>0.41493775933609961</v>
      </c>
    </row>
    <row r="19" spans="1:10" x14ac:dyDescent="0.2">
      <c r="A19" s="222" t="s">
        <v>131</v>
      </c>
      <c r="B19" s="225">
        <v>1</v>
      </c>
      <c r="C19" s="134"/>
      <c r="D19" s="123" t="s">
        <v>125</v>
      </c>
      <c r="E19" s="75">
        <v>33</v>
      </c>
      <c r="F19" s="75">
        <v>54</v>
      </c>
      <c r="G19" s="75">
        <v>0</v>
      </c>
      <c r="H19" s="75">
        <v>0</v>
      </c>
      <c r="I19" s="75">
        <v>80</v>
      </c>
      <c r="J19" s="124">
        <f>IF(I19=0,"0,00",I19/SUM(I19:I21)*100)</f>
        <v>35.874439461883405</v>
      </c>
    </row>
    <row r="20" spans="1:10" x14ac:dyDescent="0.2">
      <c r="A20" s="223"/>
      <c r="B20" s="226"/>
      <c r="C20" s="122" t="s">
        <v>126</v>
      </c>
      <c r="D20" s="125" t="s">
        <v>127</v>
      </c>
      <c r="E20" s="126">
        <v>59</v>
      </c>
      <c r="F20" s="126">
        <v>78</v>
      </c>
      <c r="G20" s="126">
        <v>9</v>
      </c>
      <c r="H20" s="126">
        <v>2</v>
      </c>
      <c r="I20" s="126">
        <f t="shared" si="0"/>
        <v>130.5</v>
      </c>
      <c r="J20" s="127">
        <f>IF(I20=0,"0,00",I20/SUM(I19:I21)*100)</f>
        <v>58.520179372197312</v>
      </c>
    </row>
    <row r="21" spans="1:10" x14ac:dyDescent="0.2">
      <c r="A21" s="223"/>
      <c r="B21" s="226"/>
      <c r="C21" s="128" t="s">
        <v>139</v>
      </c>
      <c r="D21" s="129" t="s">
        <v>128</v>
      </c>
      <c r="E21" s="74">
        <v>2</v>
      </c>
      <c r="F21" s="74">
        <v>9</v>
      </c>
      <c r="G21" s="74">
        <v>0</v>
      </c>
      <c r="H21" s="74">
        <v>1</v>
      </c>
      <c r="I21" s="130">
        <f t="shared" si="0"/>
        <v>12.5</v>
      </c>
      <c r="J21" s="131">
        <f>IF(I21=0,"0,00",I21/SUM(I19:I21)*100)</f>
        <v>5.6053811659192831</v>
      </c>
    </row>
    <row r="22" spans="1:10" x14ac:dyDescent="0.2">
      <c r="A22" s="223"/>
      <c r="B22" s="226"/>
      <c r="C22" s="132"/>
      <c r="D22" s="123" t="s">
        <v>125</v>
      </c>
      <c r="E22" s="75">
        <v>31</v>
      </c>
      <c r="F22" s="75">
        <v>61</v>
      </c>
      <c r="G22" s="75">
        <v>0</v>
      </c>
      <c r="H22" s="75">
        <v>0</v>
      </c>
      <c r="I22" s="75">
        <f t="shared" si="0"/>
        <v>76.5</v>
      </c>
      <c r="J22" s="124">
        <f>IF(I22=0,"0,00",I22/SUM(I22:I24)*100)</f>
        <v>35.011441647597252</v>
      </c>
    </row>
    <row r="23" spans="1:10" x14ac:dyDescent="0.2">
      <c r="A23" s="223"/>
      <c r="B23" s="226"/>
      <c r="C23" s="122" t="s">
        <v>129</v>
      </c>
      <c r="D23" s="125" t="s">
        <v>127</v>
      </c>
      <c r="E23" s="126">
        <v>73</v>
      </c>
      <c r="F23" s="126">
        <v>82</v>
      </c>
      <c r="G23" s="126">
        <v>5</v>
      </c>
      <c r="H23" s="126">
        <v>2</v>
      </c>
      <c r="I23" s="126">
        <f t="shared" si="0"/>
        <v>133.5</v>
      </c>
      <c r="J23" s="127">
        <f>IF(I23=0,"0,00",I23/SUM(I22:I24)*100)</f>
        <v>61.098398169336384</v>
      </c>
    </row>
    <row r="24" spans="1:10" x14ac:dyDescent="0.2">
      <c r="A24" s="223"/>
      <c r="B24" s="226"/>
      <c r="C24" s="128" t="s">
        <v>140</v>
      </c>
      <c r="D24" s="129" t="s">
        <v>128</v>
      </c>
      <c r="E24" s="74">
        <v>1</v>
      </c>
      <c r="F24" s="74">
        <v>8</v>
      </c>
      <c r="G24" s="74">
        <v>0</v>
      </c>
      <c r="H24" s="74">
        <v>0</v>
      </c>
      <c r="I24" s="130">
        <f t="shared" si="0"/>
        <v>8.5</v>
      </c>
      <c r="J24" s="131">
        <f>IF(I24=0,"0,00",I24/SUM(I22:I24)*100)</f>
        <v>3.8901601830663615</v>
      </c>
    </row>
    <row r="25" spans="1:10" x14ac:dyDescent="0.2">
      <c r="A25" s="223"/>
      <c r="B25" s="226"/>
      <c r="C25" s="132"/>
      <c r="D25" s="123" t="s">
        <v>125</v>
      </c>
      <c r="E25" s="75">
        <v>28</v>
      </c>
      <c r="F25" s="75">
        <v>51</v>
      </c>
      <c r="G25" s="75">
        <v>0</v>
      </c>
      <c r="H25" s="75">
        <v>0</v>
      </c>
      <c r="I25" s="75">
        <f t="shared" si="0"/>
        <v>65</v>
      </c>
      <c r="J25" s="124">
        <f>IF(I25=0,"0,00",I25/SUM(I25:I27)*100)</f>
        <v>39.039039039039039</v>
      </c>
    </row>
    <row r="26" spans="1:10" x14ac:dyDescent="0.2">
      <c r="A26" s="223"/>
      <c r="B26" s="226"/>
      <c r="C26" s="122" t="s">
        <v>130</v>
      </c>
      <c r="D26" s="125" t="s">
        <v>127</v>
      </c>
      <c r="E26" s="126">
        <v>34</v>
      </c>
      <c r="F26" s="126">
        <v>58</v>
      </c>
      <c r="G26" s="126">
        <v>7</v>
      </c>
      <c r="H26" s="126">
        <v>2</v>
      </c>
      <c r="I26" s="126">
        <f t="shared" si="0"/>
        <v>94</v>
      </c>
      <c r="J26" s="127">
        <f>IF(I26=0,"0,00",I26/SUM(I25:I27)*100)</f>
        <v>56.456456456456458</v>
      </c>
    </row>
    <row r="27" spans="1:10" x14ac:dyDescent="0.2">
      <c r="A27" s="224"/>
      <c r="B27" s="227"/>
      <c r="C27" s="133" t="s">
        <v>141</v>
      </c>
      <c r="D27" s="129" t="s">
        <v>128</v>
      </c>
      <c r="E27" s="74">
        <v>3</v>
      </c>
      <c r="F27" s="74">
        <v>6</v>
      </c>
      <c r="G27" s="74">
        <v>0</v>
      </c>
      <c r="H27" s="74">
        <v>0</v>
      </c>
      <c r="I27" s="130">
        <f t="shared" si="0"/>
        <v>7.5</v>
      </c>
      <c r="J27" s="131">
        <f>IF(I27=0,"0,00",I27/SUM(I25:I27)*100)</f>
        <v>4.5045045045045047</v>
      </c>
    </row>
    <row r="28" spans="1:10" x14ac:dyDescent="0.2">
      <c r="A28" s="222" t="s">
        <v>132</v>
      </c>
      <c r="B28" s="225">
        <v>2</v>
      </c>
      <c r="C28" s="134"/>
      <c r="D28" s="123" t="s">
        <v>125</v>
      </c>
      <c r="E28" s="75">
        <v>28</v>
      </c>
      <c r="F28" s="75">
        <v>84</v>
      </c>
      <c r="G28" s="75">
        <v>0</v>
      </c>
      <c r="H28" s="75">
        <v>2</v>
      </c>
      <c r="I28" s="75">
        <f t="shared" si="0"/>
        <v>103</v>
      </c>
      <c r="J28" s="124">
        <f>IF(I28=0,"0,00",I28/SUM(I28:I30)*100)</f>
        <v>19.056429232192414</v>
      </c>
    </row>
    <row r="29" spans="1:10" x14ac:dyDescent="0.2">
      <c r="A29" s="223"/>
      <c r="B29" s="226"/>
      <c r="C29" s="122" t="s">
        <v>126</v>
      </c>
      <c r="D29" s="125" t="s">
        <v>127</v>
      </c>
      <c r="E29" s="126">
        <v>108</v>
      </c>
      <c r="F29" s="126">
        <v>318</v>
      </c>
      <c r="G29" s="126">
        <v>11</v>
      </c>
      <c r="H29" s="126">
        <v>7</v>
      </c>
      <c r="I29" s="126">
        <f t="shared" si="0"/>
        <v>411.5</v>
      </c>
      <c r="J29" s="127">
        <f>IF(I29=0,"0,00",I29/SUM(I28:I30)*100)</f>
        <v>76.133209990749307</v>
      </c>
    </row>
    <row r="30" spans="1:10" x14ac:dyDescent="0.2">
      <c r="A30" s="223"/>
      <c r="B30" s="226"/>
      <c r="C30" s="128" t="s">
        <v>142</v>
      </c>
      <c r="D30" s="129" t="s">
        <v>128</v>
      </c>
      <c r="E30" s="74">
        <v>17</v>
      </c>
      <c r="F30" s="74">
        <v>15</v>
      </c>
      <c r="G30" s="74">
        <v>0</v>
      </c>
      <c r="H30" s="74">
        <v>1</v>
      </c>
      <c r="I30" s="130">
        <f t="shared" si="0"/>
        <v>26</v>
      </c>
      <c r="J30" s="131">
        <f>IF(I30=0,"0,00",I30/SUM(I28:I30)*100)</f>
        <v>4.8103607770582792</v>
      </c>
    </row>
    <row r="31" spans="1:10" x14ac:dyDescent="0.2">
      <c r="A31" s="223"/>
      <c r="B31" s="226"/>
      <c r="C31" s="132"/>
      <c r="D31" s="123" t="s">
        <v>125</v>
      </c>
      <c r="E31" s="75">
        <v>14</v>
      </c>
      <c r="F31" s="75">
        <v>109</v>
      </c>
      <c r="G31" s="75">
        <v>0</v>
      </c>
      <c r="H31" s="75">
        <v>2</v>
      </c>
      <c r="I31" s="75">
        <f t="shared" si="0"/>
        <v>121</v>
      </c>
      <c r="J31" s="124">
        <f>IF(I31=0,"0,00",I31/SUM(I31:I33)*100)</f>
        <v>21.359223300970871</v>
      </c>
    </row>
    <row r="32" spans="1:10" x14ac:dyDescent="0.2">
      <c r="A32" s="223"/>
      <c r="B32" s="226"/>
      <c r="C32" s="122" t="s">
        <v>129</v>
      </c>
      <c r="D32" s="125" t="s">
        <v>127</v>
      </c>
      <c r="E32" s="126">
        <v>91</v>
      </c>
      <c r="F32" s="126">
        <v>322</v>
      </c>
      <c r="G32" s="126">
        <v>13</v>
      </c>
      <c r="H32" s="126">
        <v>7</v>
      </c>
      <c r="I32" s="126">
        <f t="shared" si="0"/>
        <v>411</v>
      </c>
      <c r="J32" s="127">
        <f>IF(I32=0,"0,00",I32/SUM(I31:I33)*100)</f>
        <v>72.550750220653143</v>
      </c>
    </row>
    <row r="33" spans="1:10" x14ac:dyDescent="0.2">
      <c r="A33" s="223"/>
      <c r="B33" s="226"/>
      <c r="C33" s="128" t="s">
        <v>143</v>
      </c>
      <c r="D33" s="129" t="s">
        <v>128</v>
      </c>
      <c r="E33" s="74">
        <v>19</v>
      </c>
      <c r="F33" s="74">
        <v>25</v>
      </c>
      <c r="G33" s="74">
        <v>0</v>
      </c>
      <c r="H33" s="74">
        <v>0</v>
      </c>
      <c r="I33" s="130">
        <f t="shared" si="0"/>
        <v>34.5</v>
      </c>
      <c r="J33" s="131">
        <f>IF(I33=0,"0,00",I33/SUM(I31:I33)*100)</f>
        <v>6.090026478375993</v>
      </c>
    </row>
    <row r="34" spans="1:10" x14ac:dyDescent="0.2">
      <c r="A34" s="223"/>
      <c r="B34" s="226"/>
      <c r="C34" s="132"/>
      <c r="D34" s="123" t="s">
        <v>125</v>
      </c>
      <c r="E34" s="75">
        <v>16</v>
      </c>
      <c r="F34" s="75">
        <v>105</v>
      </c>
      <c r="G34" s="75">
        <v>0</v>
      </c>
      <c r="H34" s="75">
        <v>0</v>
      </c>
      <c r="I34" s="75">
        <f t="shared" si="0"/>
        <v>113</v>
      </c>
      <c r="J34" s="124">
        <f>IF(I34=0,"0,00",I34/SUM(I34:I36)*100)</f>
        <v>16.424418604651162</v>
      </c>
    </row>
    <row r="35" spans="1:10" x14ac:dyDescent="0.2">
      <c r="A35" s="223"/>
      <c r="B35" s="226"/>
      <c r="C35" s="122" t="s">
        <v>130</v>
      </c>
      <c r="D35" s="125" t="s">
        <v>127</v>
      </c>
      <c r="E35" s="126">
        <v>180</v>
      </c>
      <c r="F35" s="126">
        <v>430</v>
      </c>
      <c r="G35" s="126">
        <v>9</v>
      </c>
      <c r="H35" s="126">
        <v>1</v>
      </c>
      <c r="I35" s="126">
        <f t="shared" si="0"/>
        <v>540.5</v>
      </c>
      <c r="J35" s="127">
        <f>IF(I35=0,"0,00",I35/SUM(I34:I36)*100)</f>
        <v>78.561046511627907</v>
      </c>
    </row>
    <row r="36" spans="1:10" x14ac:dyDescent="0.2">
      <c r="A36" s="224"/>
      <c r="B36" s="227"/>
      <c r="C36" s="133" t="s">
        <v>144</v>
      </c>
      <c r="D36" s="129" t="s">
        <v>128</v>
      </c>
      <c r="E36" s="74">
        <v>9</v>
      </c>
      <c r="F36" s="74">
        <v>30</v>
      </c>
      <c r="G36" s="74">
        <v>0</v>
      </c>
      <c r="H36" s="74">
        <v>0</v>
      </c>
      <c r="I36" s="130">
        <f t="shared" si="0"/>
        <v>34.5</v>
      </c>
      <c r="J36" s="131">
        <f>IF(I36=0,"0,00",I36/SUM(I34:I36)*100)</f>
        <v>5.0145348837209305</v>
      </c>
    </row>
    <row r="37" spans="1:10" x14ac:dyDescent="0.2">
      <c r="A37" s="222" t="s">
        <v>133</v>
      </c>
      <c r="B37" s="225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3"/>
      <c r="B38" s="226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3"/>
      <c r="B39" s="226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3"/>
      <c r="B40" s="226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3"/>
      <c r="B41" s="226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3"/>
      <c r="B42" s="226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3"/>
      <c r="B43" s="226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3"/>
      <c r="B44" s="226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4"/>
      <c r="B45" s="227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S16" sqref="S16"/>
    </sheetView>
  </sheetViews>
  <sheetFormatPr baseColWidth="10" defaultRowHeight="12.75" x14ac:dyDescent="0.2"/>
  <cols>
    <col min="2" max="3" width="5" customWidth="1"/>
    <col min="4" max="5" width="5.140625" customWidth="1"/>
    <col min="6" max="6" width="5.28515625" customWidth="1"/>
    <col min="7" max="7" width="5.5703125" customWidth="1"/>
    <col min="8" max="8" width="4.7109375" customWidth="1"/>
    <col min="9" max="9" width="5.5703125" customWidth="1"/>
    <col min="10" max="10" width="5.140625" customWidth="1"/>
    <col min="11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1" t="s">
        <v>94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1" t="s">
        <v>95</v>
      </c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1" t="s">
        <v>96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97</v>
      </c>
      <c r="B8" s="247"/>
      <c r="C8" s="246" t="s">
        <v>98</v>
      </c>
      <c r="D8" s="246"/>
      <c r="E8" s="246"/>
      <c r="F8" s="246"/>
      <c r="G8" s="246"/>
      <c r="H8" s="246"/>
      <c r="I8" s="92"/>
      <c r="J8" s="92"/>
      <c r="K8" s="92"/>
      <c r="L8" s="247" t="s">
        <v>99</v>
      </c>
      <c r="M8" s="247"/>
      <c r="N8" s="247"/>
      <c r="O8" s="246" t="str">
        <f>'G-1'!D5</f>
        <v>CALLE 68 X CARRERA 50</v>
      </c>
      <c r="P8" s="246"/>
      <c r="Q8" s="246"/>
      <c r="R8" s="246"/>
      <c r="S8" s="246"/>
      <c r="T8" s="92"/>
      <c r="U8" s="92"/>
      <c r="V8" s="247" t="s">
        <v>100</v>
      </c>
      <c r="W8" s="247"/>
      <c r="X8" s="247"/>
      <c r="Y8" s="246">
        <f>'G-1'!L5</f>
        <v>1269</v>
      </c>
      <c r="Z8" s="246"/>
      <c r="AA8" s="246"/>
      <c r="AB8" s="92"/>
      <c r="AC8" s="92"/>
      <c r="AD8" s="92"/>
      <c r="AE8" s="92"/>
      <c r="AF8" s="92"/>
      <c r="AG8" s="92"/>
      <c r="AH8" s="247" t="s">
        <v>101</v>
      </c>
      <c r="AI8" s="247"/>
      <c r="AJ8" s="248">
        <f>'G-1'!S6</f>
        <v>42751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0" t="s">
        <v>47</v>
      </c>
      <c r="E10" s="250"/>
      <c r="F10" s="250"/>
      <c r="G10" s="25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0" t="s">
        <v>135</v>
      </c>
      <c r="T10" s="250"/>
      <c r="U10" s="250"/>
      <c r="V10" s="25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0" t="s">
        <v>49</v>
      </c>
      <c r="AI10" s="250"/>
      <c r="AJ10" s="250"/>
      <c r="AK10" s="25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451</v>
      </c>
      <c r="AV12" s="97">
        <f t="shared" si="0"/>
        <v>502</v>
      </c>
      <c r="AW12" s="97">
        <f t="shared" si="0"/>
        <v>512.5</v>
      </c>
      <c r="AX12" s="97">
        <f t="shared" si="0"/>
        <v>519.5</v>
      </c>
      <c r="AY12" s="97">
        <f t="shared" si="0"/>
        <v>508</v>
      </c>
      <c r="AZ12" s="97">
        <f t="shared" si="0"/>
        <v>510</v>
      </c>
      <c r="BA12" s="97">
        <f t="shared" si="0"/>
        <v>530</v>
      </c>
      <c r="BB12" s="97"/>
      <c r="BC12" s="97"/>
      <c r="BD12" s="97"/>
      <c r="BE12" s="97">
        <f t="shared" ref="BE12:BQ12" si="1">P14</f>
        <v>597.5</v>
      </c>
      <c r="BF12" s="97">
        <f t="shared" si="1"/>
        <v>601</v>
      </c>
      <c r="BG12" s="97">
        <f t="shared" si="1"/>
        <v>574.5</v>
      </c>
      <c r="BH12" s="97">
        <f t="shared" si="1"/>
        <v>601.5</v>
      </c>
      <c r="BI12" s="97">
        <f t="shared" si="1"/>
        <v>563</v>
      </c>
      <c r="BJ12" s="97">
        <f t="shared" si="1"/>
        <v>531</v>
      </c>
      <c r="BK12" s="97">
        <f t="shared" si="1"/>
        <v>506.5</v>
      </c>
      <c r="BL12" s="97">
        <f t="shared" si="1"/>
        <v>427</v>
      </c>
      <c r="BM12" s="97">
        <f t="shared" si="1"/>
        <v>388.5</v>
      </c>
      <c r="BN12" s="97">
        <f t="shared" si="1"/>
        <v>387</v>
      </c>
      <c r="BO12" s="97">
        <f t="shared" si="1"/>
        <v>392.5</v>
      </c>
      <c r="BP12" s="97">
        <f t="shared" si="1"/>
        <v>441.5</v>
      </c>
      <c r="BQ12" s="97">
        <f t="shared" si="1"/>
        <v>480.5</v>
      </c>
      <c r="BR12" s="97"/>
      <c r="BS12" s="97"/>
      <c r="BT12" s="97"/>
      <c r="BU12" s="97">
        <f t="shared" ref="BU12:CC12" si="2">AG14</f>
        <v>653.5</v>
      </c>
      <c r="BV12" s="97">
        <f t="shared" si="2"/>
        <v>684.5</v>
      </c>
      <c r="BW12" s="97">
        <f t="shared" si="2"/>
        <v>697</v>
      </c>
      <c r="BX12" s="97">
        <f t="shared" si="2"/>
        <v>716</v>
      </c>
      <c r="BY12" s="97">
        <f t="shared" si="2"/>
        <v>763.5</v>
      </c>
      <c r="BZ12" s="97">
        <f t="shared" si="2"/>
        <v>785.5</v>
      </c>
      <c r="CA12" s="97">
        <f t="shared" si="2"/>
        <v>810</v>
      </c>
      <c r="CB12" s="97">
        <f t="shared" si="2"/>
        <v>782.5</v>
      </c>
      <c r="CC12" s="97">
        <f t="shared" si="2"/>
        <v>778.5</v>
      </c>
    </row>
    <row r="13" spans="1:81" ht="16.5" customHeight="1" x14ac:dyDescent="0.2">
      <c r="A13" s="100" t="s">
        <v>104</v>
      </c>
      <c r="B13" s="149">
        <f>'G-1'!F10</f>
        <v>82</v>
      </c>
      <c r="C13" s="149">
        <f>'G-1'!F11</f>
        <v>120.5</v>
      </c>
      <c r="D13" s="149">
        <f>'G-1'!F12</f>
        <v>120.5</v>
      </c>
      <c r="E13" s="149">
        <f>'G-1'!F13</f>
        <v>128</v>
      </c>
      <c r="F13" s="149">
        <f>'G-1'!F14</f>
        <v>133</v>
      </c>
      <c r="G13" s="149">
        <f>'G-1'!F15</f>
        <v>131</v>
      </c>
      <c r="H13" s="149">
        <f>'G-1'!F16</f>
        <v>127.5</v>
      </c>
      <c r="I13" s="149">
        <f>'G-1'!F17</f>
        <v>116.5</v>
      </c>
      <c r="J13" s="149">
        <f>'G-1'!F18</f>
        <v>135</v>
      </c>
      <c r="K13" s="149">
        <f>'G-1'!F19</f>
        <v>151</v>
      </c>
      <c r="L13" s="150"/>
      <c r="M13" s="149">
        <f>'G-1'!F20</f>
        <v>149</v>
      </c>
      <c r="N13" s="149">
        <f>'G-1'!F21</f>
        <v>161.5</v>
      </c>
      <c r="O13" s="149">
        <f>'G-1'!F22</f>
        <v>122</v>
      </c>
      <c r="P13" s="149">
        <f>'G-1'!M10</f>
        <v>165</v>
      </c>
      <c r="Q13" s="149">
        <f>'G-1'!M11</f>
        <v>152.5</v>
      </c>
      <c r="R13" s="149">
        <f>'G-1'!M12</f>
        <v>135</v>
      </c>
      <c r="S13" s="149">
        <f>'G-1'!M13</f>
        <v>149</v>
      </c>
      <c r="T13" s="149">
        <f>'G-1'!M14</f>
        <v>126.5</v>
      </c>
      <c r="U13" s="149">
        <f>'G-1'!M15</f>
        <v>120.5</v>
      </c>
      <c r="V13" s="149">
        <f>'G-1'!M16</f>
        <v>110.5</v>
      </c>
      <c r="W13" s="149">
        <f>'G-1'!M17</f>
        <v>69.5</v>
      </c>
      <c r="X13" s="149">
        <f>'G-1'!M18</f>
        <v>88</v>
      </c>
      <c r="Y13" s="149">
        <f>'G-1'!M19</f>
        <v>119</v>
      </c>
      <c r="Z13" s="149">
        <f>'G-1'!M20</f>
        <v>116</v>
      </c>
      <c r="AA13" s="149">
        <f>'G-1'!M21</f>
        <v>118.5</v>
      </c>
      <c r="AB13" s="149">
        <f>'G-1'!M22</f>
        <v>127</v>
      </c>
      <c r="AC13" s="150"/>
      <c r="AD13" s="149">
        <f>'G-1'!T10</f>
        <v>157</v>
      </c>
      <c r="AE13" s="149">
        <f>'G-1'!T11</f>
        <v>170</v>
      </c>
      <c r="AF13" s="149">
        <f>'G-1'!T12</f>
        <v>175</v>
      </c>
      <c r="AG13" s="149">
        <f>'G-1'!T13</f>
        <v>151.5</v>
      </c>
      <c r="AH13" s="149">
        <f>'G-1'!T14</f>
        <v>188</v>
      </c>
      <c r="AI13" s="149">
        <f>'G-1'!T15</f>
        <v>182.5</v>
      </c>
      <c r="AJ13" s="149">
        <f>'G-1'!T16</f>
        <v>194</v>
      </c>
      <c r="AK13" s="149">
        <f>'G-1'!T17</f>
        <v>199</v>
      </c>
      <c r="AL13" s="149">
        <f>'G-1'!T18</f>
        <v>210</v>
      </c>
      <c r="AM13" s="149">
        <f>'G-1'!T19</f>
        <v>207</v>
      </c>
      <c r="AN13" s="149">
        <f>'G-1'!T20</f>
        <v>166.5</v>
      </c>
      <c r="AO13" s="149">
        <f>'G-1'!T21</f>
        <v>195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451</v>
      </c>
      <c r="F14" s="149">
        <f t="shared" ref="F14:K14" si="3">C13+D13+E13+F13</f>
        <v>502</v>
      </c>
      <c r="G14" s="149">
        <f t="shared" si="3"/>
        <v>512.5</v>
      </c>
      <c r="H14" s="149">
        <f t="shared" si="3"/>
        <v>519.5</v>
      </c>
      <c r="I14" s="149">
        <f t="shared" si="3"/>
        <v>508</v>
      </c>
      <c r="J14" s="149">
        <f t="shared" si="3"/>
        <v>510</v>
      </c>
      <c r="K14" s="149">
        <f t="shared" si="3"/>
        <v>530</v>
      </c>
      <c r="L14" s="150"/>
      <c r="M14" s="149"/>
      <c r="N14" s="149"/>
      <c r="O14" s="149"/>
      <c r="P14" s="149">
        <f>M13+N13+O13+P13</f>
        <v>597.5</v>
      </c>
      <c r="Q14" s="149">
        <f t="shared" ref="Q14:AB14" si="4">N13+O13+P13+Q13</f>
        <v>601</v>
      </c>
      <c r="R14" s="149">
        <f t="shared" si="4"/>
        <v>574.5</v>
      </c>
      <c r="S14" s="149">
        <f t="shared" si="4"/>
        <v>601.5</v>
      </c>
      <c r="T14" s="149">
        <f t="shared" si="4"/>
        <v>563</v>
      </c>
      <c r="U14" s="149">
        <f t="shared" si="4"/>
        <v>531</v>
      </c>
      <c r="V14" s="149">
        <f t="shared" si="4"/>
        <v>506.5</v>
      </c>
      <c r="W14" s="149">
        <f t="shared" si="4"/>
        <v>427</v>
      </c>
      <c r="X14" s="149">
        <f t="shared" si="4"/>
        <v>388.5</v>
      </c>
      <c r="Y14" s="149">
        <f t="shared" si="4"/>
        <v>387</v>
      </c>
      <c r="Z14" s="149">
        <f t="shared" si="4"/>
        <v>392.5</v>
      </c>
      <c r="AA14" s="149">
        <f t="shared" si="4"/>
        <v>441.5</v>
      </c>
      <c r="AB14" s="149">
        <f t="shared" si="4"/>
        <v>480.5</v>
      </c>
      <c r="AC14" s="150"/>
      <c r="AD14" s="149"/>
      <c r="AE14" s="149"/>
      <c r="AF14" s="149"/>
      <c r="AG14" s="149">
        <f>AD13+AE13+AF13+AG13</f>
        <v>653.5</v>
      </c>
      <c r="AH14" s="149">
        <f t="shared" ref="AH14:AO14" si="5">AE13+AF13+AG13+AH13</f>
        <v>684.5</v>
      </c>
      <c r="AI14" s="149">
        <f t="shared" si="5"/>
        <v>697</v>
      </c>
      <c r="AJ14" s="149">
        <f t="shared" si="5"/>
        <v>716</v>
      </c>
      <c r="AK14" s="149">
        <f t="shared" si="5"/>
        <v>763.5</v>
      </c>
      <c r="AL14" s="149">
        <f t="shared" si="5"/>
        <v>785.5</v>
      </c>
      <c r="AM14" s="149">
        <f t="shared" si="5"/>
        <v>810</v>
      </c>
      <c r="AN14" s="149">
        <f t="shared" si="5"/>
        <v>782.5</v>
      </c>
      <c r="AO14" s="149">
        <f t="shared" si="5"/>
        <v>778.5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0.47641509433962265</v>
      </c>
      <c r="E15" s="152"/>
      <c r="F15" s="152" t="s">
        <v>108</v>
      </c>
      <c r="G15" s="153">
        <f>DIRECCIONALIDAD!J11/100</f>
        <v>0.4882075471698113</v>
      </c>
      <c r="H15" s="152"/>
      <c r="I15" s="152" t="s">
        <v>109</v>
      </c>
      <c r="J15" s="153">
        <f>DIRECCIONALIDAD!J12/100</f>
        <v>3.5377358490566037E-2</v>
      </c>
      <c r="K15" s="154"/>
      <c r="L15" s="148"/>
      <c r="M15" s="151"/>
      <c r="N15" s="152"/>
      <c r="O15" s="152" t="s">
        <v>107</v>
      </c>
      <c r="P15" s="153">
        <f>DIRECCIONALIDAD!J13/100</f>
        <v>0.43827160493827155</v>
      </c>
      <c r="Q15" s="152"/>
      <c r="R15" s="152"/>
      <c r="S15" s="152"/>
      <c r="T15" s="152" t="s">
        <v>108</v>
      </c>
      <c r="U15" s="153">
        <f>DIRECCIONALIDAD!J14/100</f>
        <v>0.53909465020576131</v>
      </c>
      <c r="V15" s="152"/>
      <c r="W15" s="152"/>
      <c r="X15" s="152"/>
      <c r="Y15" s="152" t="s">
        <v>109</v>
      </c>
      <c r="Z15" s="153">
        <f>DIRECCIONALIDAD!J15/100</f>
        <v>2.2633744855967079E-2</v>
      </c>
      <c r="AA15" s="152"/>
      <c r="AB15" s="154"/>
      <c r="AC15" s="148"/>
      <c r="AD15" s="151"/>
      <c r="AE15" s="152" t="s">
        <v>107</v>
      </c>
      <c r="AF15" s="153">
        <f>DIRECCIONALIDAD!J16/100</f>
        <v>0.39280774550484099</v>
      </c>
      <c r="AG15" s="152"/>
      <c r="AH15" s="152"/>
      <c r="AI15" s="152"/>
      <c r="AJ15" s="152" t="s">
        <v>108</v>
      </c>
      <c r="AK15" s="153">
        <f>DIRECCIONALIDAD!J17/100</f>
        <v>0.60304287690179803</v>
      </c>
      <c r="AL15" s="152"/>
      <c r="AM15" s="152"/>
      <c r="AN15" s="152" t="s">
        <v>109</v>
      </c>
      <c r="AO15" s="155">
        <f>DIRECCIONALIDAD!J18/100</f>
        <v>4.1493775933609959E-3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3" t="s">
        <v>150</v>
      </c>
      <c r="B16" s="164">
        <f>MAX(B14:K14)</f>
        <v>530</v>
      </c>
      <c r="C16" s="152" t="s">
        <v>107</v>
      </c>
      <c r="D16" s="165">
        <f>+B16*D15</f>
        <v>252.5</v>
      </c>
      <c r="E16" s="152"/>
      <c r="F16" s="152" t="s">
        <v>108</v>
      </c>
      <c r="G16" s="165">
        <f>+B16*G15</f>
        <v>258.75</v>
      </c>
      <c r="H16" s="152"/>
      <c r="I16" s="152" t="s">
        <v>109</v>
      </c>
      <c r="J16" s="165">
        <f>+B16*J15</f>
        <v>18.75</v>
      </c>
      <c r="K16" s="154"/>
      <c r="L16" s="148"/>
      <c r="M16" s="164">
        <f>MAX(M14:AB14)</f>
        <v>601.5</v>
      </c>
      <c r="N16" s="152"/>
      <c r="O16" s="152" t="s">
        <v>107</v>
      </c>
      <c r="P16" s="166">
        <f>+M16*P15</f>
        <v>263.62037037037032</v>
      </c>
      <c r="Q16" s="152"/>
      <c r="R16" s="152"/>
      <c r="S16" s="152"/>
      <c r="T16" s="152" t="s">
        <v>108</v>
      </c>
      <c r="U16" s="166">
        <f>+M16*U15</f>
        <v>324.26543209876542</v>
      </c>
      <c r="V16" s="152"/>
      <c r="W16" s="152"/>
      <c r="X16" s="152"/>
      <c r="Y16" s="152" t="s">
        <v>109</v>
      </c>
      <c r="Z16" s="166">
        <f>+M16*Z15</f>
        <v>13.614197530864198</v>
      </c>
      <c r="AA16" s="152"/>
      <c r="AB16" s="154"/>
      <c r="AC16" s="148"/>
      <c r="AD16" s="164">
        <f>MAX(AD14:AO14)</f>
        <v>810</v>
      </c>
      <c r="AE16" s="152" t="s">
        <v>107</v>
      </c>
      <c r="AF16" s="165">
        <f>+AD16*AF15</f>
        <v>318.1742738589212</v>
      </c>
      <c r="AG16" s="152"/>
      <c r="AH16" s="152"/>
      <c r="AI16" s="152"/>
      <c r="AJ16" s="152" t="s">
        <v>108</v>
      </c>
      <c r="AK16" s="165">
        <f>+AD16*AK15</f>
        <v>488.46473029045643</v>
      </c>
      <c r="AL16" s="152"/>
      <c r="AM16" s="152"/>
      <c r="AN16" s="152" t="s">
        <v>109</v>
      </c>
      <c r="AO16" s="167">
        <f>+AD16*AO15</f>
        <v>3.3609958506224067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103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176</v>
      </c>
      <c r="C18" s="149">
        <f>'G-2'!F11</f>
        <v>188.5</v>
      </c>
      <c r="D18" s="149">
        <f>'G-2'!F12</f>
        <v>167</v>
      </c>
      <c r="E18" s="149">
        <f>'G-2'!F13</f>
        <v>161</v>
      </c>
      <c r="F18" s="149">
        <f>'G-2'!F14</f>
        <v>142</v>
      </c>
      <c r="G18" s="149">
        <f>'G-2'!F15</f>
        <v>126.5</v>
      </c>
      <c r="H18" s="149">
        <f>'G-2'!F16</f>
        <v>135.5</v>
      </c>
      <c r="I18" s="149">
        <f>'G-2'!F17</f>
        <v>123</v>
      </c>
      <c r="J18" s="149">
        <f>'G-2'!F18</f>
        <v>128</v>
      </c>
      <c r="K18" s="149">
        <f>'G-2'!F19</f>
        <v>127.5</v>
      </c>
      <c r="L18" s="150"/>
      <c r="M18" s="149">
        <f>'G-2'!F20</f>
        <v>111.5</v>
      </c>
      <c r="N18" s="149">
        <f>'G-2'!F21</f>
        <v>125</v>
      </c>
      <c r="O18" s="149">
        <f>'G-2'!F22</f>
        <v>110.5</v>
      </c>
      <c r="P18" s="149">
        <f>'G-2'!M10</f>
        <v>98.5</v>
      </c>
      <c r="Q18" s="149">
        <f>'G-2'!M11</f>
        <v>93.5</v>
      </c>
      <c r="R18" s="149">
        <f>'G-2'!M12</f>
        <v>86.5</v>
      </c>
      <c r="S18" s="149">
        <f>'G-2'!M13</f>
        <v>79</v>
      </c>
      <c r="T18" s="149">
        <f>'G-2'!M14</f>
        <v>64</v>
      </c>
      <c r="U18" s="149">
        <f>'G-2'!M15</f>
        <v>58.5</v>
      </c>
      <c r="V18" s="149">
        <f>'G-2'!M16</f>
        <v>56.5</v>
      </c>
      <c r="W18" s="149">
        <f>'G-2'!M17</f>
        <v>135.5</v>
      </c>
      <c r="X18" s="149">
        <f>'G-2'!M18</f>
        <v>140.5</v>
      </c>
      <c r="Y18" s="149">
        <f>'G-2'!M19</f>
        <v>152.5</v>
      </c>
      <c r="Z18" s="149">
        <f>'G-2'!M20</f>
        <v>139</v>
      </c>
      <c r="AA18" s="149">
        <f>'G-2'!M21</f>
        <v>111.5</v>
      </c>
      <c r="AB18" s="149">
        <f>'G-2'!M22</f>
        <v>107</v>
      </c>
      <c r="AC18" s="150"/>
      <c r="AD18" s="149">
        <f>'G-2'!T10</f>
        <v>108</v>
      </c>
      <c r="AE18" s="149">
        <f>'G-2'!T11</f>
        <v>108</v>
      </c>
      <c r="AF18" s="149">
        <f>'G-2'!T12</f>
        <v>105</v>
      </c>
      <c r="AG18" s="149">
        <f>'G-2'!T13</f>
        <v>108</v>
      </c>
      <c r="AH18" s="149">
        <f>'G-2'!T14</f>
        <v>104</v>
      </c>
      <c r="AI18" s="149">
        <f>'G-2'!T15</f>
        <v>106</v>
      </c>
      <c r="AJ18" s="149">
        <f>'G-2'!T16</f>
        <v>93.5</v>
      </c>
      <c r="AK18" s="149">
        <f>'G-2'!T17</f>
        <v>118</v>
      </c>
      <c r="AL18" s="149">
        <f>'G-2'!T18</f>
        <v>77.5</v>
      </c>
      <c r="AM18" s="149">
        <f>'G-2'!T19</f>
        <v>95</v>
      </c>
      <c r="AN18" s="149">
        <f>'G-2'!T20</f>
        <v>86.5</v>
      </c>
      <c r="AO18" s="149">
        <f>'G-2'!T21</f>
        <v>70</v>
      </c>
      <c r="AP18" s="101"/>
      <c r="AQ18" s="101"/>
      <c r="AR18" s="101"/>
      <c r="AS18" s="101"/>
      <c r="AT18" s="101"/>
      <c r="AU18" s="101">
        <f t="shared" ref="AU18:BA18" si="6">E19</f>
        <v>692.5</v>
      </c>
      <c r="AV18" s="101">
        <f t="shared" si="6"/>
        <v>658.5</v>
      </c>
      <c r="AW18" s="101">
        <f t="shared" si="6"/>
        <v>596.5</v>
      </c>
      <c r="AX18" s="101">
        <f t="shared" si="6"/>
        <v>565</v>
      </c>
      <c r="AY18" s="101">
        <f t="shared" si="6"/>
        <v>527</v>
      </c>
      <c r="AZ18" s="101">
        <f t="shared" si="6"/>
        <v>513</v>
      </c>
      <c r="BA18" s="101">
        <f t="shared" si="6"/>
        <v>514</v>
      </c>
      <c r="BB18" s="101"/>
      <c r="BC18" s="101"/>
      <c r="BD18" s="101"/>
      <c r="BE18" s="101">
        <f t="shared" ref="BE18:BQ18" si="7">P19</f>
        <v>445.5</v>
      </c>
      <c r="BF18" s="101">
        <f t="shared" si="7"/>
        <v>427.5</v>
      </c>
      <c r="BG18" s="101">
        <f t="shared" si="7"/>
        <v>389</v>
      </c>
      <c r="BH18" s="101">
        <f t="shared" si="7"/>
        <v>357.5</v>
      </c>
      <c r="BI18" s="101">
        <f t="shared" si="7"/>
        <v>323</v>
      </c>
      <c r="BJ18" s="101">
        <f t="shared" si="7"/>
        <v>288</v>
      </c>
      <c r="BK18" s="101">
        <f t="shared" si="7"/>
        <v>258</v>
      </c>
      <c r="BL18" s="101">
        <f t="shared" si="7"/>
        <v>314.5</v>
      </c>
      <c r="BM18" s="101">
        <f t="shared" si="7"/>
        <v>391</v>
      </c>
      <c r="BN18" s="101">
        <f t="shared" si="7"/>
        <v>485</v>
      </c>
      <c r="BO18" s="101">
        <f t="shared" si="7"/>
        <v>567.5</v>
      </c>
      <c r="BP18" s="101">
        <f t="shared" si="7"/>
        <v>543.5</v>
      </c>
      <c r="BQ18" s="101">
        <f t="shared" si="7"/>
        <v>510</v>
      </c>
      <c r="BR18" s="101"/>
      <c r="BS18" s="101"/>
      <c r="BT18" s="101"/>
      <c r="BU18" s="101">
        <f t="shared" ref="BU18:CC18" si="8">AG19</f>
        <v>429</v>
      </c>
      <c r="BV18" s="101">
        <f t="shared" si="8"/>
        <v>425</v>
      </c>
      <c r="BW18" s="101">
        <f t="shared" si="8"/>
        <v>423</v>
      </c>
      <c r="BX18" s="101">
        <f t="shared" si="8"/>
        <v>411.5</v>
      </c>
      <c r="BY18" s="101">
        <f t="shared" si="8"/>
        <v>421.5</v>
      </c>
      <c r="BZ18" s="101">
        <f t="shared" si="8"/>
        <v>395</v>
      </c>
      <c r="CA18" s="101">
        <f t="shared" si="8"/>
        <v>384</v>
      </c>
      <c r="CB18" s="101">
        <f t="shared" si="8"/>
        <v>377</v>
      </c>
      <c r="CC18" s="101">
        <f t="shared" si="8"/>
        <v>329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692.5</v>
      </c>
      <c r="F19" s="149">
        <f t="shared" ref="F19:K19" si="9">C18+D18+E18+F18</f>
        <v>658.5</v>
      </c>
      <c r="G19" s="149">
        <f t="shared" si="9"/>
        <v>596.5</v>
      </c>
      <c r="H19" s="149">
        <f t="shared" si="9"/>
        <v>565</v>
      </c>
      <c r="I19" s="149">
        <f t="shared" si="9"/>
        <v>527</v>
      </c>
      <c r="J19" s="149">
        <f t="shared" si="9"/>
        <v>513</v>
      </c>
      <c r="K19" s="149">
        <f t="shared" si="9"/>
        <v>514</v>
      </c>
      <c r="L19" s="150"/>
      <c r="M19" s="149"/>
      <c r="N19" s="149"/>
      <c r="O19" s="149"/>
      <c r="P19" s="149">
        <f>M18+N18+O18+P18</f>
        <v>445.5</v>
      </c>
      <c r="Q19" s="149">
        <f t="shared" ref="Q19:AB19" si="10">N18+O18+P18+Q18</f>
        <v>427.5</v>
      </c>
      <c r="R19" s="149">
        <f t="shared" si="10"/>
        <v>389</v>
      </c>
      <c r="S19" s="149">
        <f t="shared" si="10"/>
        <v>357.5</v>
      </c>
      <c r="T19" s="149">
        <f t="shared" si="10"/>
        <v>323</v>
      </c>
      <c r="U19" s="149">
        <f t="shared" si="10"/>
        <v>288</v>
      </c>
      <c r="V19" s="149">
        <f t="shared" si="10"/>
        <v>258</v>
      </c>
      <c r="W19" s="149">
        <f t="shared" si="10"/>
        <v>314.5</v>
      </c>
      <c r="X19" s="149">
        <f t="shared" si="10"/>
        <v>391</v>
      </c>
      <c r="Y19" s="149">
        <f t="shared" si="10"/>
        <v>485</v>
      </c>
      <c r="Z19" s="149">
        <f t="shared" si="10"/>
        <v>567.5</v>
      </c>
      <c r="AA19" s="149">
        <f t="shared" si="10"/>
        <v>543.5</v>
      </c>
      <c r="AB19" s="149">
        <f t="shared" si="10"/>
        <v>510</v>
      </c>
      <c r="AC19" s="150"/>
      <c r="AD19" s="149"/>
      <c r="AE19" s="149"/>
      <c r="AF19" s="149"/>
      <c r="AG19" s="149">
        <f>AD18+AE18+AF18+AG18</f>
        <v>429</v>
      </c>
      <c r="AH19" s="149">
        <f t="shared" ref="AH19:AO19" si="11">AE18+AF18+AG18+AH18</f>
        <v>425</v>
      </c>
      <c r="AI19" s="149">
        <f t="shared" si="11"/>
        <v>423</v>
      </c>
      <c r="AJ19" s="149">
        <f t="shared" si="11"/>
        <v>411.5</v>
      </c>
      <c r="AK19" s="149">
        <f t="shared" si="11"/>
        <v>421.5</v>
      </c>
      <c r="AL19" s="149">
        <f t="shared" si="11"/>
        <v>395</v>
      </c>
      <c r="AM19" s="149">
        <f t="shared" si="11"/>
        <v>384</v>
      </c>
      <c r="AN19" s="149">
        <f t="shared" si="11"/>
        <v>377</v>
      </c>
      <c r="AO19" s="149">
        <f t="shared" si="11"/>
        <v>329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0.35874439461883406</v>
      </c>
      <c r="E20" s="152"/>
      <c r="F20" s="152" t="s">
        <v>108</v>
      </c>
      <c r="G20" s="153">
        <f>DIRECCIONALIDAD!J20/100</f>
        <v>0.58520179372197312</v>
      </c>
      <c r="H20" s="152"/>
      <c r="I20" s="152" t="s">
        <v>109</v>
      </c>
      <c r="J20" s="153">
        <f>DIRECCIONALIDAD!J21/100</f>
        <v>5.6053811659192834E-2</v>
      </c>
      <c r="K20" s="154"/>
      <c r="L20" s="148"/>
      <c r="M20" s="151"/>
      <c r="N20" s="152"/>
      <c r="O20" s="152" t="s">
        <v>107</v>
      </c>
      <c r="P20" s="153">
        <f>DIRECCIONALIDAD!J22/100</f>
        <v>0.35011441647597252</v>
      </c>
      <c r="Q20" s="152"/>
      <c r="R20" s="152"/>
      <c r="S20" s="152"/>
      <c r="T20" s="152" t="s">
        <v>108</v>
      </c>
      <c r="U20" s="153">
        <f>DIRECCIONALIDAD!J23/100</f>
        <v>0.61098398169336388</v>
      </c>
      <c r="V20" s="152"/>
      <c r="W20" s="152"/>
      <c r="X20" s="152"/>
      <c r="Y20" s="152" t="s">
        <v>109</v>
      </c>
      <c r="Z20" s="153">
        <f>DIRECCIONALIDAD!J24/100</f>
        <v>3.8901601830663615E-2</v>
      </c>
      <c r="AA20" s="152"/>
      <c r="AB20" s="154"/>
      <c r="AC20" s="148"/>
      <c r="AD20" s="151"/>
      <c r="AE20" s="152" t="s">
        <v>107</v>
      </c>
      <c r="AF20" s="153">
        <f>DIRECCIONALIDAD!J25/100</f>
        <v>0.39039039039039042</v>
      </c>
      <c r="AG20" s="152"/>
      <c r="AH20" s="152"/>
      <c r="AI20" s="152"/>
      <c r="AJ20" s="152" t="s">
        <v>108</v>
      </c>
      <c r="AK20" s="153">
        <f>DIRECCIONALIDAD!J26/100</f>
        <v>0.56456456456456461</v>
      </c>
      <c r="AL20" s="152"/>
      <c r="AM20" s="152"/>
      <c r="AN20" s="152" t="s">
        <v>109</v>
      </c>
      <c r="AO20" s="155">
        <f>DIRECCIONALIDAD!J27/100</f>
        <v>4.504504504504505E-2</v>
      </c>
      <c r="AP20" s="92"/>
      <c r="AQ20" s="92"/>
      <c r="AR20" s="92"/>
      <c r="AS20" s="92"/>
      <c r="AT20" s="92"/>
      <c r="AU20" s="92">
        <f t="shared" ref="AU20:BA20" si="15">E24</f>
        <v>1122.5</v>
      </c>
      <c r="AV20" s="92">
        <f t="shared" si="15"/>
        <v>1139.5</v>
      </c>
      <c r="AW20" s="92">
        <f t="shared" si="15"/>
        <v>1141</v>
      </c>
      <c r="AX20" s="92">
        <f t="shared" si="15"/>
        <v>1148.5</v>
      </c>
      <c r="AY20" s="92">
        <f t="shared" si="15"/>
        <v>1110</v>
      </c>
      <c r="AZ20" s="92">
        <f t="shared" si="15"/>
        <v>1096.5</v>
      </c>
      <c r="BA20" s="92">
        <f t="shared" si="15"/>
        <v>1111.5</v>
      </c>
      <c r="BB20" s="92"/>
      <c r="BC20" s="92"/>
      <c r="BD20" s="92"/>
      <c r="BE20" s="92">
        <f t="shared" ref="BE20:BQ20" si="16">P24</f>
        <v>1304.5</v>
      </c>
      <c r="BF20" s="92">
        <f t="shared" si="16"/>
        <v>1327.5</v>
      </c>
      <c r="BG20" s="92">
        <f t="shared" si="16"/>
        <v>1316.5</v>
      </c>
      <c r="BH20" s="92">
        <f t="shared" si="16"/>
        <v>1283.5</v>
      </c>
      <c r="BI20" s="92">
        <f t="shared" si="16"/>
        <v>1214</v>
      </c>
      <c r="BJ20" s="92">
        <f t="shared" si="16"/>
        <v>1122.5</v>
      </c>
      <c r="BK20" s="92">
        <f t="shared" si="16"/>
        <v>1053.5</v>
      </c>
      <c r="BL20" s="92">
        <f t="shared" si="16"/>
        <v>1022</v>
      </c>
      <c r="BM20" s="92">
        <f t="shared" si="16"/>
        <v>1028.5</v>
      </c>
      <c r="BN20" s="92">
        <f t="shared" si="16"/>
        <v>1049.5</v>
      </c>
      <c r="BO20" s="92">
        <f t="shared" si="16"/>
        <v>1080</v>
      </c>
      <c r="BP20" s="92">
        <f t="shared" si="16"/>
        <v>1136</v>
      </c>
      <c r="BQ20" s="92">
        <f t="shared" si="16"/>
        <v>1121</v>
      </c>
      <c r="BR20" s="92"/>
      <c r="BS20" s="92"/>
      <c r="BT20" s="92"/>
      <c r="BU20" s="92">
        <f t="shared" ref="BU20:CC20" si="17">AG24</f>
        <v>1186</v>
      </c>
      <c r="BV20" s="92">
        <f t="shared" si="17"/>
        <v>1181</v>
      </c>
      <c r="BW20" s="92">
        <f t="shared" si="17"/>
        <v>1222</v>
      </c>
      <c r="BX20" s="92">
        <f t="shared" si="17"/>
        <v>1241.5</v>
      </c>
      <c r="BY20" s="92">
        <f t="shared" si="17"/>
        <v>1272</v>
      </c>
      <c r="BZ20" s="92">
        <f t="shared" si="17"/>
        <v>1341</v>
      </c>
      <c r="CA20" s="92">
        <f t="shared" si="17"/>
        <v>1403.5</v>
      </c>
      <c r="CB20" s="92">
        <f t="shared" si="17"/>
        <v>1448</v>
      </c>
      <c r="CC20" s="92">
        <f t="shared" si="17"/>
        <v>1426.5</v>
      </c>
    </row>
    <row r="21" spans="1:81" ht="16.5" customHeight="1" x14ac:dyDescent="0.2">
      <c r="A21" s="163" t="s">
        <v>150</v>
      </c>
      <c r="B21" s="164">
        <f>MAX(B19:K19)</f>
        <v>692.5</v>
      </c>
      <c r="C21" s="152" t="s">
        <v>107</v>
      </c>
      <c r="D21" s="165">
        <f>+B21*D20</f>
        <v>248.4304932735426</v>
      </c>
      <c r="E21" s="152"/>
      <c r="F21" s="152" t="s">
        <v>108</v>
      </c>
      <c r="G21" s="165">
        <f>+B21*G20</f>
        <v>405.25224215246641</v>
      </c>
      <c r="H21" s="152"/>
      <c r="I21" s="152" t="s">
        <v>109</v>
      </c>
      <c r="J21" s="165">
        <f>+B21*J20</f>
        <v>38.817264573991039</v>
      </c>
      <c r="K21" s="154"/>
      <c r="L21" s="148"/>
      <c r="M21" s="164">
        <f>MAX(M19:AB19)</f>
        <v>567.5</v>
      </c>
      <c r="N21" s="152"/>
      <c r="O21" s="152" t="s">
        <v>107</v>
      </c>
      <c r="P21" s="166">
        <f>+M21*P20</f>
        <v>198.68993135011442</v>
      </c>
      <c r="Q21" s="152"/>
      <c r="R21" s="152"/>
      <c r="S21" s="152"/>
      <c r="T21" s="152" t="s">
        <v>108</v>
      </c>
      <c r="U21" s="166">
        <f>+M21*U20</f>
        <v>346.73340961098398</v>
      </c>
      <c r="V21" s="152"/>
      <c r="W21" s="152"/>
      <c r="X21" s="152"/>
      <c r="Y21" s="152" t="s">
        <v>109</v>
      </c>
      <c r="Z21" s="166">
        <f>+M21*Z20</f>
        <v>22.076659038901603</v>
      </c>
      <c r="AA21" s="152"/>
      <c r="AB21" s="154"/>
      <c r="AC21" s="148"/>
      <c r="AD21" s="164">
        <f>MAX(AD19:AO19)</f>
        <v>429</v>
      </c>
      <c r="AE21" s="152" t="s">
        <v>107</v>
      </c>
      <c r="AF21" s="165">
        <f>+AD21*AF20</f>
        <v>167.47747747747749</v>
      </c>
      <c r="AG21" s="152"/>
      <c r="AH21" s="152"/>
      <c r="AI21" s="152"/>
      <c r="AJ21" s="152" t="s">
        <v>108</v>
      </c>
      <c r="AK21" s="165">
        <f>+AD21*AK20</f>
        <v>242.19819819819821</v>
      </c>
      <c r="AL21" s="152"/>
      <c r="AM21" s="152"/>
      <c r="AN21" s="152" t="s">
        <v>109</v>
      </c>
      <c r="AO21" s="167">
        <f>+AD21*AO20</f>
        <v>19.324324324324326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103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2266</v>
      </c>
      <c r="AV22" s="92">
        <f t="shared" si="18"/>
        <v>2300</v>
      </c>
      <c r="AW22" s="92">
        <f t="shared" si="18"/>
        <v>2250</v>
      </c>
      <c r="AX22" s="92">
        <f t="shared" si="18"/>
        <v>2233</v>
      </c>
      <c r="AY22" s="92">
        <f t="shared" si="18"/>
        <v>2145</v>
      </c>
      <c r="AZ22" s="92">
        <f t="shared" si="18"/>
        <v>2119.5</v>
      </c>
      <c r="BA22" s="92">
        <f t="shared" si="18"/>
        <v>2155.5</v>
      </c>
      <c r="BB22" s="92"/>
      <c r="BC22" s="92"/>
      <c r="BD22" s="92"/>
      <c r="BE22" s="92">
        <f t="shared" ref="BE22:BQ22" si="19">P33</f>
        <v>2347.5</v>
      </c>
      <c r="BF22" s="92">
        <f t="shared" si="19"/>
        <v>2356</v>
      </c>
      <c r="BG22" s="92">
        <f t="shared" si="19"/>
        <v>2280</v>
      </c>
      <c r="BH22" s="92">
        <f t="shared" si="19"/>
        <v>2242.5</v>
      </c>
      <c r="BI22" s="92">
        <f t="shared" si="19"/>
        <v>2100</v>
      </c>
      <c r="BJ22" s="92">
        <f t="shared" si="19"/>
        <v>1941.5</v>
      </c>
      <c r="BK22" s="92">
        <f t="shared" si="19"/>
        <v>1818</v>
      </c>
      <c r="BL22" s="92">
        <f t="shared" si="19"/>
        <v>1763.5</v>
      </c>
      <c r="BM22" s="92">
        <f t="shared" si="19"/>
        <v>1808</v>
      </c>
      <c r="BN22" s="92">
        <f t="shared" si="19"/>
        <v>1921.5</v>
      </c>
      <c r="BO22" s="92">
        <f t="shared" si="19"/>
        <v>2040</v>
      </c>
      <c r="BP22" s="92">
        <f t="shared" si="19"/>
        <v>2121</v>
      </c>
      <c r="BQ22" s="92">
        <f t="shared" si="19"/>
        <v>2111.5</v>
      </c>
      <c r="BR22" s="92"/>
      <c r="BS22" s="92"/>
      <c r="BT22" s="92"/>
      <c r="BU22" s="92">
        <f t="shared" ref="BU22:CC22" si="20">AG33</f>
        <v>2268.5</v>
      </c>
      <c r="BV22" s="92">
        <f t="shared" si="20"/>
        <v>2290.5</v>
      </c>
      <c r="BW22" s="92">
        <f t="shared" si="20"/>
        <v>2342</v>
      </c>
      <c r="BX22" s="92">
        <f t="shared" si="20"/>
        <v>2369</v>
      </c>
      <c r="BY22" s="92">
        <f t="shared" si="20"/>
        <v>2457</v>
      </c>
      <c r="BZ22" s="92">
        <f t="shared" si="20"/>
        <v>2521.5</v>
      </c>
      <c r="CA22" s="92">
        <f t="shared" si="20"/>
        <v>2597.5</v>
      </c>
      <c r="CB22" s="92">
        <f t="shared" si="20"/>
        <v>2607.5</v>
      </c>
      <c r="CC22" s="92">
        <f t="shared" si="20"/>
        <v>2534</v>
      </c>
    </row>
    <row r="23" spans="1:81" ht="16.5" customHeight="1" x14ac:dyDescent="0.2">
      <c r="A23" s="100" t="s">
        <v>104</v>
      </c>
      <c r="B23" s="149">
        <f>'G-3'!F10</f>
        <v>253.5</v>
      </c>
      <c r="C23" s="149">
        <f>'G-3'!F11</f>
        <v>261</v>
      </c>
      <c r="D23" s="149">
        <f>'G-3'!F12</f>
        <v>278.5</v>
      </c>
      <c r="E23" s="149">
        <f>'G-3'!F13</f>
        <v>329.5</v>
      </c>
      <c r="F23" s="149">
        <f>'G-3'!F14</f>
        <v>270.5</v>
      </c>
      <c r="G23" s="149">
        <f>'G-3'!F15</f>
        <v>262.5</v>
      </c>
      <c r="H23" s="149">
        <f>'G-3'!F16</f>
        <v>286</v>
      </c>
      <c r="I23" s="149">
        <f>'G-3'!F17</f>
        <v>291</v>
      </c>
      <c r="J23" s="149">
        <f>'G-3'!F18</f>
        <v>257</v>
      </c>
      <c r="K23" s="149">
        <f>'G-3'!F19</f>
        <v>277.5</v>
      </c>
      <c r="L23" s="150"/>
      <c r="M23" s="149">
        <f>'G-3'!F20</f>
        <v>323.5</v>
      </c>
      <c r="N23" s="149">
        <f>'G-3'!F21</f>
        <v>328</v>
      </c>
      <c r="O23" s="149">
        <f>'G-3'!F22</f>
        <v>313</v>
      </c>
      <c r="P23" s="149">
        <f>'G-3'!M10</f>
        <v>340</v>
      </c>
      <c r="Q23" s="149">
        <f>'G-3'!M11</f>
        <v>346.5</v>
      </c>
      <c r="R23" s="149">
        <f>'G-3'!M12</f>
        <v>317</v>
      </c>
      <c r="S23" s="149">
        <f>'G-3'!M13</f>
        <v>280</v>
      </c>
      <c r="T23" s="149">
        <f>'G-3'!M14</f>
        <v>270.5</v>
      </c>
      <c r="U23" s="149">
        <f>'G-3'!M15</f>
        <v>255</v>
      </c>
      <c r="V23" s="149">
        <f>'G-3'!M16</f>
        <v>248</v>
      </c>
      <c r="W23" s="149">
        <f>'G-3'!M17</f>
        <v>248.5</v>
      </c>
      <c r="X23" s="149">
        <f>'G-3'!M18</f>
        <v>277</v>
      </c>
      <c r="Y23" s="149">
        <f>'G-3'!M19</f>
        <v>276</v>
      </c>
      <c r="Z23" s="149">
        <f>'G-3'!M20</f>
        <v>278.5</v>
      </c>
      <c r="AA23" s="149">
        <f>'G-3'!M21</f>
        <v>304.5</v>
      </c>
      <c r="AB23" s="149">
        <f>'G-3'!M22</f>
        <v>262</v>
      </c>
      <c r="AC23" s="150"/>
      <c r="AD23" s="149">
        <f>'G-3'!T10</f>
        <v>284</v>
      </c>
      <c r="AE23" s="149">
        <f>'G-3'!T11</f>
        <v>287</v>
      </c>
      <c r="AF23" s="149">
        <f>'G-3'!T12</f>
        <v>313.5</v>
      </c>
      <c r="AG23" s="149">
        <f>'G-3'!T13</f>
        <v>301.5</v>
      </c>
      <c r="AH23" s="149">
        <f>'G-3'!T14</f>
        <v>279</v>
      </c>
      <c r="AI23" s="149">
        <f>'G-3'!T15</f>
        <v>328</v>
      </c>
      <c r="AJ23" s="149">
        <f>'G-3'!T16</f>
        <v>333</v>
      </c>
      <c r="AK23" s="149">
        <f>'G-3'!T17</f>
        <v>332</v>
      </c>
      <c r="AL23" s="149">
        <f>'G-3'!T18</f>
        <v>348</v>
      </c>
      <c r="AM23" s="149">
        <f>'G-3'!T19</f>
        <v>390.5</v>
      </c>
      <c r="AN23" s="149">
        <f>'G-3'!T20</f>
        <v>377.5</v>
      </c>
      <c r="AO23" s="149">
        <f>'G-3'!T21</f>
        <v>310.5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1122.5</v>
      </c>
      <c r="F24" s="149">
        <f t="shared" ref="F24:K24" si="21">C23+D23+E23+F23</f>
        <v>1139.5</v>
      </c>
      <c r="G24" s="149">
        <f t="shared" si="21"/>
        <v>1141</v>
      </c>
      <c r="H24" s="149">
        <f t="shared" si="21"/>
        <v>1148.5</v>
      </c>
      <c r="I24" s="149">
        <f t="shared" si="21"/>
        <v>1110</v>
      </c>
      <c r="J24" s="149">
        <f t="shared" si="21"/>
        <v>1096.5</v>
      </c>
      <c r="K24" s="149">
        <f t="shared" si="21"/>
        <v>1111.5</v>
      </c>
      <c r="L24" s="150"/>
      <c r="M24" s="149"/>
      <c r="N24" s="149"/>
      <c r="O24" s="149"/>
      <c r="P24" s="149">
        <f>M23+N23+O23+P23</f>
        <v>1304.5</v>
      </c>
      <c r="Q24" s="149">
        <f t="shared" ref="Q24:AB24" si="22">N23+O23+P23+Q23</f>
        <v>1327.5</v>
      </c>
      <c r="R24" s="149">
        <f t="shared" si="22"/>
        <v>1316.5</v>
      </c>
      <c r="S24" s="149">
        <f t="shared" si="22"/>
        <v>1283.5</v>
      </c>
      <c r="T24" s="149">
        <f t="shared" si="22"/>
        <v>1214</v>
      </c>
      <c r="U24" s="149">
        <f t="shared" si="22"/>
        <v>1122.5</v>
      </c>
      <c r="V24" s="149">
        <f t="shared" si="22"/>
        <v>1053.5</v>
      </c>
      <c r="W24" s="149">
        <f t="shared" si="22"/>
        <v>1022</v>
      </c>
      <c r="X24" s="149">
        <f t="shared" si="22"/>
        <v>1028.5</v>
      </c>
      <c r="Y24" s="149">
        <f t="shared" si="22"/>
        <v>1049.5</v>
      </c>
      <c r="Z24" s="149">
        <f t="shared" si="22"/>
        <v>1080</v>
      </c>
      <c r="AA24" s="149">
        <f t="shared" si="22"/>
        <v>1136</v>
      </c>
      <c r="AB24" s="149">
        <f t="shared" si="22"/>
        <v>1121</v>
      </c>
      <c r="AC24" s="150"/>
      <c r="AD24" s="149"/>
      <c r="AE24" s="149"/>
      <c r="AF24" s="149"/>
      <c r="AG24" s="149">
        <f>AD23+AE23+AF23+AG23</f>
        <v>1186</v>
      </c>
      <c r="AH24" s="149">
        <f t="shared" ref="AH24:AO24" si="23">AE23+AF23+AG23+AH23</f>
        <v>1181</v>
      </c>
      <c r="AI24" s="149">
        <f t="shared" si="23"/>
        <v>1222</v>
      </c>
      <c r="AJ24" s="149">
        <f t="shared" si="23"/>
        <v>1241.5</v>
      </c>
      <c r="AK24" s="149">
        <f t="shared" si="23"/>
        <v>1272</v>
      </c>
      <c r="AL24" s="149">
        <f t="shared" si="23"/>
        <v>1341</v>
      </c>
      <c r="AM24" s="149">
        <f t="shared" si="23"/>
        <v>1403.5</v>
      </c>
      <c r="AN24" s="149">
        <f t="shared" si="23"/>
        <v>1448</v>
      </c>
      <c r="AO24" s="149">
        <f t="shared" si="23"/>
        <v>1426.5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0.19056429232192415</v>
      </c>
      <c r="E25" s="152"/>
      <c r="F25" s="152" t="s">
        <v>108</v>
      </c>
      <c r="G25" s="153">
        <f>DIRECCIONALIDAD!J29/100</f>
        <v>0.76133209990749307</v>
      </c>
      <c r="H25" s="152"/>
      <c r="I25" s="152" t="s">
        <v>109</v>
      </c>
      <c r="J25" s="153">
        <f>DIRECCIONALIDAD!J30/100</f>
        <v>4.8103607770582792E-2</v>
      </c>
      <c r="K25" s="154"/>
      <c r="L25" s="148"/>
      <c r="M25" s="151"/>
      <c r="N25" s="152"/>
      <c r="O25" s="152" t="s">
        <v>107</v>
      </c>
      <c r="P25" s="153">
        <f>DIRECCIONALIDAD!J31/100</f>
        <v>0.21359223300970873</v>
      </c>
      <c r="Q25" s="152"/>
      <c r="R25" s="152"/>
      <c r="S25" s="152"/>
      <c r="T25" s="152" t="s">
        <v>108</v>
      </c>
      <c r="U25" s="153">
        <f>DIRECCIONALIDAD!J32/100</f>
        <v>0.72550750220653137</v>
      </c>
      <c r="V25" s="152"/>
      <c r="W25" s="152"/>
      <c r="X25" s="152"/>
      <c r="Y25" s="152" t="s">
        <v>109</v>
      </c>
      <c r="Z25" s="153">
        <f>DIRECCIONALIDAD!J33/100</f>
        <v>6.0900264783759928E-2</v>
      </c>
      <c r="AA25" s="152"/>
      <c r="AB25" s="152"/>
      <c r="AC25" s="148"/>
      <c r="AD25" s="151"/>
      <c r="AE25" s="152" t="s">
        <v>107</v>
      </c>
      <c r="AF25" s="153">
        <f>DIRECCIONALIDAD!J34/100</f>
        <v>0.16424418604651161</v>
      </c>
      <c r="AG25" s="152"/>
      <c r="AH25" s="152"/>
      <c r="AI25" s="152"/>
      <c r="AJ25" s="152" t="s">
        <v>108</v>
      </c>
      <c r="AK25" s="153">
        <f>DIRECCIONALIDAD!J35/100</f>
        <v>0.78561046511627908</v>
      </c>
      <c r="AL25" s="152"/>
      <c r="AM25" s="152"/>
      <c r="AN25" s="152" t="s">
        <v>109</v>
      </c>
      <c r="AO25" s="153">
        <f>DIRECCIONALIDAD!J36/100</f>
        <v>5.0145348837209308E-2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3" t="s">
        <v>150</v>
      </c>
      <c r="B26" s="164">
        <f>MAX(B24:K24)</f>
        <v>1148.5</v>
      </c>
      <c r="C26" s="152" t="s">
        <v>107</v>
      </c>
      <c r="D26" s="165">
        <f>+B26*D25</f>
        <v>218.8630897317299</v>
      </c>
      <c r="E26" s="152"/>
      <c r="F26" s="152" t="s">
        <v>108</v>
      </c>
      <c r="G26" s="165">
        <f>+B26*G25</f>
        <v>874.38991674375575</v>
      </c>
      <c r="H26" s="152"/>
      <c r="I26" s="152" t="s">
        <v>109</v>
      </c>
      <c r="J26" s="165">
        <f>+B26*J25</f>
        <v>55.246993524514338</v>
      </c>
      <c r="K26" s="154"/>
      <c r="L26" s="148"/>
      <c r="M26" s="164">
        <f>MAX(M24:AB24)</f>
        <v>1327.5</v>
      </c>
      <c r="N26" s="152"/>
      <c r="O26" s="152" t="s">
        <v>107</v>
      </c>
      <c r="P26" s="166">
        <f>+M26*P25</f>
        <v>283.54368932038835</v>
      </c>
      <c r="Q26" s="152"/>
      <c r="R26" s="152"/>
      <c r="S26" s="152"/>
      <c r="T26" s="152" t="s">
        <v>108</v>
      </c>
      <c r="U26" s="166">
        <f>+M26*U25</f>
        <v>963.11120917917037</v>
      </c>
      <c r="V26" s="152"/>
      <c r="W26" s="152"/>
      <c r="X26" s="152"/>
      <c r="Y26" s="152" t="s">
        <v>109</v>
      </c>
      <c r="Z26" s="166">
        <f>+M26*Z25</f>
        <v>80.845101500441302</v>
      </c>
      <c r="AA26" s="152"/>
      <c r="AB26" s="154"/>
      <c r="AC26" s="148"/>
      <c r="AD26" s="164">
        <f>MAX(AD24:AO24)</f>
        <v>1448</v>
      </c>
      <c r="AE26" s="152" t="s">
        <v>107</v>
      </c>
      <c r="AF26" s="165">
        <f>+AD26*AF25</f>
        <v>237.82558139534882</v>
      </c>
      <c r="AG26" s="152"/>
      <c r="AH26" s="152"/>
      <c r="AI26" s="152"/>
      <c r="AJ26" s="152" t="s">
        <v>108</v>
      </c>
      <c r="AK26" s="165">
        <f>+AD26*AK25</f>
        <v>1137.5639534883721</v>
      </c>
      <c r="AL26" s="152"/>
      <c r="AM26" s="152"/>
      <c r="AN26" s="152" t="s">
        <v>109</v>
      </c>
      <c r="AO26" s="167">
        <f>+AD26*AO25</f>
        <v>72.610465116279073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103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4" t="s">
        <v>103</v>
      </c>
      <c r="U31" s="244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511.5</v>
      </c>
      <c r="C32" s="149">
        <f t="shared" ref="C32:K32" si="24">C13+C18+C23+C28</f>
        <v>570</v>
      </c>
      <c r="D32" s="149">
        <f t="shared" si="24"/>
        <v>566</v>
      </c>
      <c r="E32" s="149">
        <f t="shared" si="24"/>
        <v>618.5</v>
      </c>
      <c r="F32" s="149">
        <f t="shared" si="24"/>
        <v>545.5</v>
      </c>
      <c r="G32" s="149">
        <f t="shared" si="24"/>
        <v>520</v>
      </c>
      <c r="H32" s="149">
        <f t="shared" si="24"/>
        <v>549</v>
      </c>
      <c r="I32" s="149">
        <f t="shared" si="24"/>
        <v>530.5</v>
      </c>
      <c r="J32" s="149">
        <f t="shared" si="24"/>
        <v>520</v>
      </c>
      <c r="K32" s="149">
        <f t="shared" si="24"/>
        <v>556</v>
      </c>
      <c r="L32" s="150"/>
      <c r="M32" s="149">
        <f>M13+M18+M23+M28</f>
        <v>584</v>
      </c>
      <c r="N32" s="149">
        <f t="shared" ref="N32:AB32" si="25">N13+N18+N23+N28</f>
        <v>614.5</v>
      </c>
      <c r="O32" s="149">
        <f t="shared" si="25"/>
        <v>545.5</v>
      </c>
      <c r="P32" s="149">
        <f t="shared" si="25"/>
        <v>603.5</v>
      </c>
      <c r="Q32" s="149">
        <f t="shared" si="25"/>
        <v>592.5</v>
      </c>
      <c r="R32" s="149">
        <f t="shared" si="25"/>
        <v>538.5</v>
      </c>
      <c r="S32" s="149">
        <f t="shared" si="25"/>
        <v>508</v>
      </c>
      <c r="T32" s="149">
        <f t="shared" si="25"/>
        <v>461</v>
      </c>
      <c r="U32" s="149">
        <f t="shared" si="25"/>
        <v>434</v>
      </c>
      <c r="V32" s="149">
        <f t="shared" si="25"/>
        <v>415</v>
      </c>
      <c r="W32" s="149">
        <f t="shared" si="25"/>
        <v>453.5</v>
      </c>
      <c r="X32" s="149">
        <f t="shared" si="25"/>
        <v>505.5</v>
      </c>
      <c r="Y32" s="149">
        <f t="shared" si="25"/>
        <v>547.5</v>
      </c>
      <c r="Z32" s="149">
        <f t="shared" si="25"/>
        <v>533.5</v>
      </c>
      <c r="AA32" s="149">
        <f t="shared" si="25"/>
        <v>534.5</v>
      </c>
      <c r="AB32" s="149">
        <f t="shared" si="25"/>
        <v>496</v>
      </c>
      <c r="AC32" s="150"/>
      <c r="AD32" s="149">
        <f>AD13+AD18+AD23+AD28</f>
        <v>549</v>
      </c>
      <c r="AE32" s="149">
        <f t="shared" ref="AE32:AO32" si="26">AE13+AE18+AE23+AE28</f>
        <v>565</v>
      </c>
      <c r="AF32" s="149">
        <f t="shared" si="26"/>
        <v>593.5</v>
      </c>
      <c r="AG32" s="149">
        <f t="shared" si="26"/>
        <v>561</v>
      </c>
      <c r="AH32" s="149">
        <f t="shared" si="26"/>
        <v>571</v>
      </c>
      <c r="AI32" s="149">
        <f t="shared" si="26"/>
        <v>616.5</v>
      </c>
      <c r="AJ32" s="149">
        <f t="shared" si="26"/>
        <v>620.5</v>
      </c>
      <c r="AK32" s="149">
        <f t="shared" si="26"/>
        <v>649</v>
      </c>
      <c r="AL32" s="149">
        <f t="shared" si="26"/>
        <v>635.5</v>
      </c>
      <c r="AM32" s="149">
        <f t="shared" si="26"/>
        <v>692.5</v>
      </c>
      <c r="AN32" s="149">
        <f t="shared" si="26"/>
        <v>630.5</v>
      </c>
      <c r="AO32" s="149">
        <f t="shared" si="26"/>
        <v>575.5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2266</v>
      </c>
      <c r="F33" s="149">
        <f t="shared" ref="F33:K33" si="27">C32+D32+E32+F32</f>
        <v>2300</v>
      </c>
      <c r="G33" s="149">
        <f t="shared" si="27"/>
        <v>2250</v>
      </c>
      <c r="H33" s="149">
        <f t="shared" si="27"/>
        <v>2233</v>
      </c>
      <c r="I33" s="149">
        <f t="shared" si="27"/>
        <v>2145</v>
      </c>
      <c r="J33" s="149">
        <f t="shared" si="27"/>
        <v>2119.5</v>
      </c>
      <c r="K33" s="149">
        <f t="shared" si="27"/>
        <v>2155.5</v>
      </c>
      <c r="L33" s="150"/>
      <c r="M33" s="149"/>
      <c r="N33" s="149"/>
      <c r="O33" s="149"/>
      <c r="P33" s="149">
        <f>M32+N32+O32+P32</f>
        <v>2347.5</v>
      </c>
      <c r="Q33" s="149">
        <f t="shared" ref="Q33:AB33" si="28">N32+O32+P32+Q32</f>
        <v>2356</v>
      </c>
      <c r="R33" s="149">
        <f t="shared" si="28"/>
        <v>2280</v>
      </c>
      <c r="S33" s="149">
        <f t="shared" si="28"/>
        <v>2242.5</v>
      </c>
      <c r="T33" s="149">
        <f t="shared" si="28"/>
        <v>2100</v>
      </c>
      <c r="U33" s="149">
        <f t="shared" si="28"/>
        <v>1941.5</v>
      </c>
      <c r="V33" s="149">
        <f t="shared" si="28"/>
        <v>1818</v>
      </c>
      <c r="W33" s="149">
        <f t="shared" si="28"/>
        <v>1763.5</v>
      </c>
      <c r="X33" s="149">
        <f t="shared" si="28"/>
        <v>1808</v>
      </c>
      <c r="Y33" s="149">
        <f t="shared" si="28"/>
        <v>1921.5</v>
      </c>
      <c r="Z33" s="149">
        <f t="shared" si="28"/>
        <v>2040</v>
      </c>
      <c r="AA33" s="149">
        <f t="shared" si="28"/>
        <v>2121</v>
      </c>
      <c r="AB33" s="149">
        <f t="shared" si="28"/>
        <v>2111.5</v>
      </c>
      <c r="AC33" s="150"/>
      <c r="AD33" s="149"/>
      <c r="AE33" s="149"/>
      <c r="AF33" s="149"/>
      <c r="AG33" s="149">
        <f>AD32+AE32+AF32+AG32</f>
        <v>2268.5</v>
      </c>
      <c r="AH33" s="149">
        <f t="shared" ref="AH33:AO33" si="29">AE32+AF32+AG32+AH32</f>
        <v>2290.5</v>
      </c>
      <c r="AI33" s="149">
        <f t="shared" si="29"/>
        <v>2342</v>
      </c>
      <c r="AJ33" s="149">
        <f t="shared" si="29"/>
        <v>2369</v>
      </c>
      <c r="AK33" s="149">
        <f t="shared" si="29"/>
        <v>2457</v>
      </c>
      <c r="AL33" s="149">
        <f t="shared" si="29"/>
        <v>2521.5</v>
      </c>
      <c r="AM33" s="149">
        <f t="shared" si="29"/>
        <v>2597.5</v>
      </c>
      <c r="AN33" s="149">
        <f t="shared" si="29"/>
        <v>2607.5</v>
      </c>
      <c r="AO33" s="149">
        <f t="shared" si="29"/>
        <v>2534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2016-07-15T22:47:20Z</cp:lastPrinted>
  <dcterms:created xsi:type="dcterms:W3CDTF">1998-04-02T13:38:56Z</dcterms:created>
  <dcterms:modified xsi:type="dcterms:W3CDTF">2017-02-06T20:51:47Z</dcterms:modified>
</cp:coreProperties>
</file>