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72 - CR 48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AE25" i="4688"/>
  <c r="AF25" i="4688"/>
  <c r="AG25" i="4688"/>
  <c r="AH25" i="4688"/>
  <c r="AI25" i="4688"/>
  <c r="AJ25" i="4688"/>
  <c r="AK25" i="4688"/>
  <c r="AL25" i="4688"/>
  <c r="AM25" i="4688"/>
  <c r="AN25" i="4688"/>
  <c r="AO25" i="4688"/>
  <c r="AD25" i="4688"/>
  <c r="N25" i="4688"/>
  <c r="O25" i="4688"/>
  <c r="P25" i="4688"/>
  <c r="Q25" i="4688"/>
  <c r="R25" i="4688"/>
  <c r="S25" i="4688"/>
  <c r="T25" i="4688"/>
  <c r="U25" i="4688"/>
  <c r="V25" i="4688"/>
  <c r="W25" i="4688"/>
  <c r="X25" i="4688"/>
  <c r="Y25" i="4688"/>
  <c r="Z25" i="4688"/>
  <c r="AA25" i="4688"/>
  <c r="AB25" i="4688"/>
  <c r="M25" i="4688"/>
  <c r="H25" i="4688"/>
  <c r="I25" i="4688"/>
  <c r="J25" i="4688"/>
  <c r="K25" i="4688"/>
  <c r="G25" i="4688"/>
  <c r="C25" i="4688"/>
  <c r="D25" i="4688"/>
  <c r="E25" i="4688"/>
  <c r="F25" i="4688"/>
  <c r="B25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L10" i="4681"/>
  <c r="K10" i="4681"/>
  <c r="J10" i="4681"/>
  <c r="I10" i="4681"/>
  <c r="C11" i="4681"/>
  <c r="D11" i="4681"/>
  <c r="E11" i="4681"/>
  <c r="C12" i="4681"/>
  <c r="D12" i="4681"/>
  <c r="E12" i="4681"/>
  <c r="C13" i="4681"/>
  <c r="D13" i="4681"/>
  <c r="E13" i="4681"/>
  <c r="C14" i="4681"/>
  <c r="D14" i="4681"/>
  <c r="E14" i="4681"/>
  <c r="C15" i="4681"/>
  <c r="D15" i="4681"/>
  <c r="E15" i="4681"/>
  <c r="C16" i="4681"/>
  <c r="D16" i="4681"/>
  <c r="E16" i="4681"/>
  <c r="C17" i="4681"/>
  <c r="D17" i="4681"/>
  <c r="E17" i="4681"/>
  <c r="C18" i="4681"/>
  <c r="D18" i="4681"/>
  <c r="E18" i="4681"/>
  <c r="C19" i="4681"/>
  <c r="D19" i="4681"/>
  <c r="E19" i="4681"/>
  <c r="C20" i="4681"/>
  <c r="D20" i="4681"/>
  <c r="E20" i="4681"/>
  <c r="C21" i="4681"/>
  <c r="D21" i="4681"/>
  <c r="E21" i="4681"/>
  <c r="C22" i="4681"/>
  <c r="D22" i="4681"/>
  <c r="E22" i="4681"/>
  <c r="E10" i="4681"/>
  <c r="D10" i="4681"/>
  <c r="C10" i="4681"/>
  <c r="B11" i="4681"/>
  <c r="B12" i="4681"/>
  <c r="B13" i="4681"/>
  <c r="B14" i="4681"/>
  <c r="B15" i="4681"/>
  <c r="B16" i="4681"/>
  <c r="B17" i="4681"/>
  <c r="B18" i="4681"/>
  <c r="B19" i="4681"/>
  <c r="B20" i="4681"/>
  <c r="B21" i="4681"/>
  <c r="B22" i="4681"/>
  <c r="B10" i="4681"/>
  <c r="N20" i="4686"/>
  <c r="Y10" i="4686"/>
  <c r="X10" i="4686"/>
  <c r="W10" i="4686"/>
  <c r="V10" i="4686"/>
  <c r="Y10" i="4684"/>
  <c r="X10" i="4684"/>
  <c r="W10" i="4684"/>
  <c r="V10" i="4684"/>
  <c r="Y10" i="4678"/>
  <c r="X10" i="4678"/>
  <c r="W10" i="4678"/>
  <c r="V10" i="4678"/>
  <c r="V12" i="4686" l="1"/>
  <c r="X11" i="4686" s="1"/>
  <c r="V12" i="4684"/>
  <c r="Y11" i="4684" s="1"/>
  <c r="V12" i="4678"/>
  <c r="W11" i="4678" s="1"/>
  <c r="V11" i="4686" l="1"/>
  <c r="W11" i="4686"/>
  <c r="Y11" i="4686"/>
  <c r="W11" i="4684"/>
  <c r="X11" i="4684"/>
  <c r="V11" i="4684"/>
  <c r="V11" i="4678"/>
  <c r="Y11" i="4678"/>
  <c r="X11" i="4678"/>
  <c r="Y21" i="4686"/>
  <c r="X21" i="4686"/>
  <c r="W21" i="4686"/>
  <c r="V21" i="4686"/>
  <c r="Y21" i="4684"/>
  <c r="X21" i="4684"/>
  <c r="W21" i="4684"/>
  <c r="V21" i="4684"/>
  <c r="Y21" i="4678"/>
  <c r="X21" i="4678"/>
  <c r="W21" i="4678"/>
  <c r="V21" i="4678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L6" i="4681"/>
  <c r="D6" i="4681"/>
  <c r="E5" i="4681"/>
  <c r="J33" i="4689" l="1"/>
  <c r="Z23" i="4688" s="1"/>
  <c r="J24" i="4689"/>
  <c r="Z19" i="4688" s="1"/>
  <c r="J28" i="4689"/>
  <c r="J30" i="4689"/>
  <c r="J34" i="4689"/>
  <c r="J36" i="4689"/>
  <c r="J26" i="4689"/>
  <c r="AK19" i="4688" s="1"/>
  <c r="J32" i="4689"/>
  <c r="J22" i="4689"/>
  <c r="P19" i="4688" s="1"/>
  <c r="J20" i="4689"/>
  <c r="G19" i="4688" s="1"/>
  <c r="J31" i="4689"/>
  <c r="J10" i="4689"/>
  <c r="D15" i="4688" s="1"/>
  <c r="J43" i="4689"/>
  <c r="J40" i="4689"/>
  <c r="J37" i="4689"/>
  <c r="J25" i="4689"/>
  <c r="AF19" i="4688" s="1"/>
  <c r="J23" i="4689"/>
  <c r="J16" i="4689"/>
  <c r="AF15" i="4688" s="1"/>
  <c r="J14" i="4689"/>
  <c r="U15" i="4688" s="1"/>
  <c r="J13" i="4689"/>
  <c r="P15" i="4688" s="1"/>
  <c r="CB18" i="4688"/>
  <c r="BZ18" i="4688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J39" i="4689"/>
  <c r="AF23" i="4688"/>
  <c r="AO23" i="4688"/>
  <c r="J35" i="4689"/>
  <c r="U23" i="4688"/>
  <c r="P23" i="4688"/>
  <c r="D23" i="4688"/>
  <c r="J23" i="4688"/>
  <c r="J29" i="4689"/>
  <c r="J27" i="4689"/>
  <c r="U19" i="4688"/>
  <c r="J19" i="4689"/>
  <c r="J21" i="4689"/>
  <c r="J18" i="4689"/>
  <c r="J17" i="4689"/>
  <c r="J15" i="4689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S18" i="4688"/>
  <c r="BH17" i="4688" s="1"/>
  <c r="U18" i="4688"/>
  <c r="BJ17" i="4688" s="1"/>
  <c r="W18" i="4688"/>
  <c r="BL17" i="4688" s="1"/>
  <c r="R18" i="4688"/>
  <c r="BG17" i="4688" s="1"/>
  <c r="M11" i="4681"/>
  <c r="Q18" i="4688"/>
  <c r="BF17" i="4688" s="1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AK14" i="4688"/>
  <c r="BY12" i="4688" s="1"/>
  <c r="AO14" i="4688"/>
  <c r="CC12" i="4688" s="1"/>
  <c r="AH14" i="4688"/>
  <c r="BV12" i="4688" s="1"/>
  <c r="AJ14" i="4688"/>
  <c r="BX12" i="4688" s="1"/>
  <c r="AM14" i="4688"/>
  <c r="CA12" i="4688" s="1"/>
  <c r="U14" i="4688"/>
  <c r="BJ12" i="4688" s="1"/>
  <c r="W14" i="4688"/>
  <c r="BL12" i="4688" s="1"/>
  <c r="Y14" i="4688"/>
  <c r="BN12" i="4688" s="1"/>
  <c r="AA14" i="4688"/>
  <c r="BP12" i="4688" s="1"/>
  <c r="AB14" i="4688"/>
  <c r="BQ12" i="4688" s="1"/>
  <c r="T14" i="4688"/>
  <c r="BI12" i="4688" s="1"/>
  <c r="V14" i="4688"/>
  <c r="BK12" i="4688" s="1"/>
  <c r="X14" i="4688"/>
  <c r="BM12" i="4688" s="1"/>
  <c r="Z14" i="4688"/>
  <c r="BO12" i="4688" s="1"/>
  <c r="R14" i="4688"/>
  <c r="BG12" i="4688" s="1"/>
  <c r="P14" i="4688"/>
  <c r="BE12" i="4688" s="1"/>
  <c r="K14" i="4688"/>
  <c r="BA12" i="4688" s="1"/>
  <c r="J14" i="4688"/>
  <c r="AZ12" i="4688" s="1"/>
  <c r="H14" i="4688"/>
  <c r="AX12" i="4688" s="1"/>
  <c r="E14" i="4688"/>
  <c r="AU12" i="4688" s="1"/>
  <c r="F14" i="4688"/>
  <c r="AV12" i="4688" s="1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I26" i="4688" l="1"/>
  <c r="AY20" i="4688" s="1"/>
  <c r="U23" i="4684"/>
  <c r="V23" i="4684" s="1"/>
  <c r="AA26" i="4688"/>
  <c r="BP20" i="4688" s="1"/>
  <c r="AK26" i="4688"/>
  <c r="BY20" i="4688" s="1"/>
  <c r="AL26" i="4688"/>
  <c r="BZ20" i="4688" s="1"/>
  <c r="U23" i="4678"/>
  <c r="V23" i="4678" s="1"/>
  <c r="H26" i="4688"/>
  <c r="AX20" i="4688" s="1"/>
  <c r="Z26" i="4688"/>
  <c r="BO20" i="4688" s="1"/>
  <c r="AH26" i="4688"/>
  <c r="BV20" i="4688" s="1"/>
  <c r="AI26" i="4688"/>
  <c r="BW20" i="4688" s="1"/>
  <c r="V26" i="4688"/>
  <c r="BK20" i="4688" s="1"/>
  <c r="S26" i="4688"/>
  <c r="BH20" i="4688" s="1"/>
  <c r="AM26" i="4688"/>
  <c r="CA20" i="4688" s="1"/>
  <c r="E26" i="4688"/>
  <c r="AU20" i="4688" s="1"/>
  <c r="W26" i="4688"/>
  <c r="BL20" i="4688" s="1"/>
  <c r="AO26" i="4688"/>
  <c r="CC20" i="4688" s="1"/>
  <c r="AJ26" i="4688"/>
  <c r="BX20" i="4688" s="1"/>
  <c r="R26" i="4688"/>
  <c r="BG20" i="4688" s="1"/>
  <c r="Y26" i="4688"/>
  <c r="BN20" i="4688" s="1"/>
  <c r="U26" i="4688"/>
  <c r="BJ20" i="4688" s="1"/>
  <c r="AB26" i="4688"/>
  <c r="BQ20" i="4688" s="1"/>
  <c r="AK23" i="4688"/>
  <c r="G23" i="4688"/>
  <c r="AO19" i="4688"/>
  <c r="J19" i="4688"/>
  <c r="D19" i="4688"/>
  <c r="AO15" i="4688"/>
  <c r="AK15" i="4688"/>
  <c r="Z15" i="4688"/>
  <c r="J15" i="4688"/>
  <c r="G15" i="4688"/>
  <c r="X26" i="4688"/>
  <c r="BM20" i="4688" s="1"/>
  <c r="T26" i="4688"/>
  <c r="BI20" i="4688" s="1"/>
  <c r="Q26" i="4688"/>
  <c r="BF20" i="4688" s="1"/>
  <c r="K26" i="4688"/>
  <c r="BA20" i="4688" s="1"/>
  <c r="F26" i="4688"/>
  <c r="AV20" i="4688" s="1"/>
  <c r="P26" i="4688"/>
  <c r="BE20" i="4688" s="1"/>
  <c r="AG26" i="4688"/>
  <c r="BU20" i="4688" s="1"/>
  <c r="J26" i="4688"/>
  <c r="AZ20" i="4688" s="1"/>
  <c r="G26" i="4688"/>
  <c r="AW20" i="4688" s="1"/>
  <c r="AN26" i="4688"/>
  <c r="CB20" i="4688" s="1"/>
  <c r="G13" i="4681"/>
  <c r="U23" i="4686"/>
  <c r="V23" i="4686" s="1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X22" i="4686" l="1"/>
  <c r="W22" i="4686"/>
  <c r="V22" i="4686"/>
  <c r="Y22" i="4686"/>
  <c r="X22" i="4678"/>
  <c r="W22" i="4678"/>
  <c r="V22" i="4678"/>
  <c r="Y22" i="4678"/>
  <c r="Y22" i="4684"/>
  <c r="V22" i="4684"/>
  <c r="W22" i="4684"/>
  <c r="X22" i="4684"/>
  <c r="N23" i="4681"/>
  <c r="U23" i="4681"/>
  <c r="G23" i="4681"/>
</calcChain>
</file>

<file path=xl/sharedStrings.xml><?xml version="1.0" encoding="utf-8"?>
<sst xmlns="http://schemas.openxmlformats.org/spreadsheetml/2006/main" count="603" uniqueCount="150">
  <si>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</si>
  <si>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</si>
  <si>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</si>
  <si>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</si>
  <si>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</si>
  <si>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</si>
  <si>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</si>
  <si>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</si>
  <si>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</si>
  <si>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</si>
  <si>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</si>
  <si>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</si>
  <si>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</si>
  <si>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</si>
  <si>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</si>
  <si>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</si>
  <si>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</si>
  <si>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</si>
  <si>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</si>
  <si>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</si>
  <si>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</si>
  <si>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</si>
  <si>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</si>
  <si>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</si>
  <si>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</si>
  <si>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</si>
  <si>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</si>
  <si>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</si>
  <si>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</si>
  <si>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</si>
  <si>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</si>
  <si>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</si>
  <si>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</si>
  <si>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</si>
  <si>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</si>
  <si>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</si>
  <si>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</si>
  <si>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</si>
  <si>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</si>
  <si>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</si>
  <si>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</si>
  <si>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</si>
  <si>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</si>
  <si>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</si>
  <si>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</si>
  <si>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</si>
  <si>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</si>
  <si>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</si>
  <si>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</si>
  <si>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</si>
  <si>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</si>
  <si>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</si>
  <si>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</si>
  <si>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</si>
  <si>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</si>
  <si>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</si>
  <si>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</si>
  <si>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</si>
  <si>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</si>
  <si>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</si>
  <si>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</si>
  <si>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</si>
  <si>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</si>
  <si>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</si>
  <si>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</si>
  <si>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</si>
  <si>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</si>
  <si>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</si>
  <si>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</si>
  <si>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</si>
  <si>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</si>
  <si>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</si>
  <si>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</si>
  <si>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</si>
  <si>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</si>
  <si>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</si>
  <si>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</si>
  <si>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</si>
  <si>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</si>
  <si>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</si>
  <si>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</si>
  <si>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</si>
  <si>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</si>
  <si>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</si>
  <si>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</si>
  <si>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</si>
  <si>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</si>
  <si>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</si>
  <si>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</si>
  <si>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</si>
  <si>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</si>
  <si>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</si>
  <si>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</si>
  <si>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</si>
  <si>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</si>
  <si>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</si>
  <si>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</si>
  <si>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</si>
  <si>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</si>
  <si>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</si>
  <si>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</si>
  <si>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</si>
  <si>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</si>
  <si>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</si>
  <si>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</si>
  <si>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</si>
  <si>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</si>
  <si>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</si>
  <si>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</si>
  <si>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</si>
  <si>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</si>
  <si>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</si>
  <si>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</si>
  <si>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</si>
  <si>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</si>
  <si>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</si>
  <si>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</si>
  <si>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</si>
  <si>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</si>
  <si>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</si>
  <si>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</si>
  <si>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</si>
  <si>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</si>
  <si>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</si>
  <si>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</si>
  <si>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</si>
  <si>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</si>
  <si>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</si>
  <si>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</si>
  <si>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</si>
  <si>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</si>
  <si>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</si>
  <si>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</si>
  <si>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</si>
  <si>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</si>
  <si>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</si>
  <si>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</si>
  <si>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GEOVANNIS GONZALEZ</t>
  </si>
  <si>
    <t>ADOLFREDO FLOREZ</t>
  </si>
  <si>
    <t>07:30 - 08:15</t>
  </si>
  <si>
    <t>16:00 - 16:45</t>
  </si>
  <si>
    <t>08:15 - 09:00</t>
  </si>
  <si>
    <t>13:30 - 14:15</t>
  </si>
  <si>
    <t>17:30 - 18:15</t>
  </si>
  <si>
    <t>09:45 - 10:30</t>
  </si>
  <si>
    <t>14:15 - 15:00</t>
  </si>
  <si>
    <t>09:00 - 09:45</t>
  </si>
  <si>
    <t>18:15 - 19:00</t>
  </si>
  <si>
    <t>CALLE 72 X CARRERA 48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</si>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</sst>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9" fontId="0" fillId="0" borderId="0" xfId="0" applyNumberFormat="1"/>
    <xf numFmtId="1" fontId="0" fillId="0" borderId="0" xfId="0" applyNumberFormat="1"/>
    <xf numFmtId="0" fontId="23" fillId="0" borderId="0" xfId="0" applyFont="1" applyAlignment="1" applyProtection="1">
      <alignment horizontal="center"/>
    </xf>
    <xf numFmtId="9" fontId="23" fillId="0" borderId="0" xfId="0" applyNumberFormat="1" applyFont="1" applyAlignment="1" applyProtection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" fontId="23" fillId="0" borderId="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183.5</c:v>
                </c:pt>
                <c:pt idx="1">
                  <c:v>190.5</c:v>
                </c:pt>
                <c:pt idx="2">
                  <c:v>214</c:v>
                </c:pt>
                <c:pt idx="3">
                  <c:v>184.5</c:v>
                </c:pt>
                <c:pt idx="4">
                  <c:v>200.5</c:v>
                </c:pt>
                <c:pt idx="5">
                  <c:v>204.5</c:v>
                </c:pt>
                <c:pt idx="6">
                  <c:v>197.5</c:v>
                </c:pt>
                <c:pt idx="7">
                  <c:v>195</c:v>
                </c:pt>
                <c:pt idx="8">
                  <c:v>189</c:v>
                </c:pt>
                <c:pt idx="9">
                  <c:v>176.5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57832"/>
        <c:axId val="173071792"/>
      </c:barChart>
      <c:catAx>
        <c:axId val="174857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7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7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57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609</c:v>
                </c:pt>
                <c:pt idx="1">
                  <c:v>589.5</c:v>
                </c:pt>
                <c:pt idx="2">
                  <c:v>629.5</c:v>
                </c:pt>
                <c:pt idx="3">
                  <c:v>623</c:v>
                </c:pt>
                <c:pt idx="4">
                  <c:v>573</c:v>
                </c:pt>
                <c:pt idx="5">
                  <c:v>515</c:v>
                </c:pt>
                <c:pt idx="6">
                  <c:v>526.5</c:v>
                </c:pt>
                <c:pt idx="7">
                  <c:v>499</c:v>
                </c:pt>
                <c:pt idx="8">
                  <c:v>547</c:v>
                </c:pt>
                <c:pt idx="9">
                  <c:v>497.5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12936"/>
        <c:axId val="175946784"/>
      </c:barChart>
      <c:catAx>
        <c:axId val="175212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4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4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12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417</c:v>
                </c:pt>
                <c:pt idx="1">
                  <c:v>438.5</c:v>
                </c:pt>
                <c:pt idx="2">
                  <c:v>451</c:v>
                </c:pt>
                <c:pt idx="3">
                  <c:v>465.5</c:v>
                </c:pt>
                <c:pt idx="4">
                  <c:v>469</c:v>
                </c:pt>
                <c:pt idx="5">
                  <c:v>458</c:v>
                </c:pt>
                <c:pt idx="6">
                  <c:v>478.5</c:v>
                </c:pt>
                <c:pt idx="7">
                  <c:v>490.5</c:v>
                </c:pt>
                <c:pt idx="8">
                  <c:v>345.5</c:v>
                </c:pt>
                <c:pt idx="9">
                  <c:v>342.5</c:v>
                </c:pt>
                <c:pt idx="10">
                  <c:v>395</c:v>
                </c:pt>
                <c:pt idx="11">
                  <c:v>374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47568"/>
        <c:axId val="175947960"/>
      </c:barChart>
      <c:catAx>
        <c:axId val="17594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47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47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4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494</c:v>
                </c:pt>
                <c:pt idx="1">
                  <c:v>512.5</c:v>
                </c:pt>
                <c:pt idx="2">
                  <c:v>464.5</c:v>
                </c:pt>
                <c:pt idx="3">
                  <c:v>484</c:v>
                </c:pt>
                <c:pt idx="4">
                  <c:v>493</c:v>
                </c:pt>
                <c:pt idx="5">
                  <c:v>484</c:v>
                </c:pt>
                <c:pt idx="6">
                  <c:v>481</c:v>
                </c:pt>
                <c:pt idx="7">
                  <c:v>474.5</c:v>
                </c:pt>
                <c:pt idx="8">
                  <c:v>475.5</c:v>
                </c:pt>
                <c:pt idx="9">
                  <c:v>440.5</c:v>
                </c:pt>
                <c:pt idx="10">
                  <c:v>472</c:v>
                </c:pt>
                <c:pt idx="11">
                  <c:v>516.5</c:v>
                </c:pt>
                <c:pt idx="12">
                  <c:v>566</c:v>
                </c:pt>
                <c:pt idx="13">
                  <c:v>531.5</c:v>
                </c:pt>
                <c:pt idx="14">
                  <c:v>549.5</c:v>
                </c:pt>
                <c:pt idx="15">
                  <c:v>543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48744"/>
        <c:axId val="175949136"/>
      </c:barChart>
      <c:catAx>
        <c:axId val="175948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4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49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48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772.5</c:v>
                </c:pt>
                <c:pt idx="4">
                  <c:v>789.5</c:v>
                </c:pt>
                <c:pt idx="5">
                  <c:v>803.5</c:v>
                </c:pt>
                <c:pt idx="6">
                  <c:v>787</c:v>
                </c:pt>
                <c:pt idx="7">
                  <c:v>797.5</c:v>
                </c:pt>
                <c:pt idx="8">
                  <c:v>786</c:v>
                </c:pt>
                <c:pt idx="9">
                  <c:v>758</c:v>
                </c:pt>
                <c:pt idx="13">
                  <c:v>785.5</c:v>
                </c:pt>
                <c:pt idx="14">
                  <c:v>753.5</c:v>
                </c:pt>
                <c:pt idx="15">
                  <c:v>721.5</c:v>
                </c:pt>
                <c:pt idx="16">
                  <c:v>698</c:v>
                </c:pt>
                <c:pt idx="17">
                  <c:v>688.5</c:v>
                </c:pt>
                <c:pt idx="18">
                  <c:v>679.5</c:v>
                </c:pt>
                <c:pt idx="19">
                  <c:v>670.5</c:v>
                </c:pt>
                <c:pt idx="20">
                  <c:v>680.5</c:v>
                </c:pt>
                <c:pt idx="21">
                  <c:v>702.5</c:v>
                </c:pt>
                <c:pt idx="22">
                  <c:v>720.5</c:v>
                </c:pt>
                <c:pt idx="23">
                  <c:v>747</c:v>
                </c:pt>
                <c:pt idx="24">
                  <c:v>759</c:v>
                </c:pt>
                <c:pt idx="25">
                  <c:v>736</c:v>
                </c:pt>
                <c:pt idx="29">
                  <c:v>670.5</c:v>
                </c:pt>
                <c:pt idx="30">
                  <c:v>688</c:v>
                </c:pt>
                <c:pt idx="31">
                  <c:v>661.5</c:v>
                </c:pt>
                <c:pt idx="32">
                  <c:v>649</c:v>
                </c:pt>
                <c:pt idx="33">
                  <c:v>646</c:v>
                </c:pt>
                <c:pt idx="34">
                  <c:v>523.5</c:v>
                </c:pt>
                <c:pt idx="35">
                  <c:v>427.5</c:v>
                </c:pt>
                <c:pt idx="36">
                  <c:v>384</c:v>
                </c:pt>
                <c:pt idx="37">
                  <c:v>359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1248</c:v>
                </c:pt>
                <c:pt idx="4">
                  <c:v>1189.5</c:v>
                </c:pt>
                <c:pt idx="5">
                  <c:v>1115.5</c:v>
                </c:pt>
                <c:pt idx="6">
                  <c:v>1047.5</c:v>
                </c:pt>
                <c:pt idx="7">
                  <c:v>975</c:v>
                </c:pt>
                <c:pt idx="8">
                  <c:v>946.5</c:v>
                </c:pt>
                <c:pt idx="9">
                  <c:v>939.5</c:v>
                </c:pt>
                <c:pt idx="13">
                  <c:v>726.5</c:v>
                </c:pt>
                <c:pt idx="14">
                  <c:v>755.5</c:v>
                </c:pt>
                <c:pt idx="15">
                  <c:v>791.5</c:v>
                </c:pt>
                <c:pt idx="16">
                  <c:v>840.5</c:v>
                </c:pt>
                <c:pt idx="17">
                  <c:v>818</c:v>
                </c:pt>
                <c:pt idx="18">
                  <c:v>811.5</c:v>
                </c:pt>
                <c:pt idx="19">
                  <c:v>780.5</c:v>
                </c:pt>
                <c:pt idx="20">
                  <c:v>744.5</c:v>
                </c:pt>
                <c:pt idx="21">
                  <c:v>742</c:v>
                </c:pt>
                <c:pt idx="22">
                  <c:v>781.5</c:v>
                </c:pt>
                <c:pt idx="23">
                  <c:v>829</c:v>
                </c:pt>
                <c:pt idx="24">
                  <c:v>905</c:v>
                </c:pt>
                <c:pt idx="25">
                  <c:v>983.5</c:v>
                </c:pt>
                <c:pt idx="29">
                  <c:v>725.5</c:v>
                </c:pt>
                <c:pt idx="30">
                  <c:v>749.5</c:v>
                </c:pt>
                <c:pt idx="31">
                  <c:v>794</c:v>
                </c:pt>
                <c:pt idx="32">
                  <c:v>838</c:v>
                </c:pt>
                <c:pt idx="33">
                  <c:v>866.5</c:v>
                </c:pt>
                <c:pt idx="34">
                  <c:v>868</c:v>
                </c:pt>
                <c:pt idx="35">
                  <c:v>831</c:v>
                </c:pt>
                <c:pt idx="36">
                  <c:v>797.5</c:v>
                </c:pt>
                <c:pt idx="37">
                  <c:v>737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430.5</c:v>
                </c:pt>
                <c:pt idx="4">
                  <c:v>436</c:v>
                </c:pt>
                <c:pt idx="5">
                  <c:v>421.5</c:v>
                </c:pt>
                <c:pt idx="6">
                  <c:v>403</c:v>
                </c:pt>
                <c:pt idx="7">
                  <c:v>341</c:v>
                </c:pt>
                <c:pt idx="8">
                  <c:v>355</c:v>
                </c:pt>
                <c:pt idx="9">
                  <c:v>372.5</c:v>
                </c:pt>
                <c:pt idx="13">
                  <c:v>443</c:v>
                </c:pt>
                <c:pt idx="14">
                  <c:v>445</c:v>
                </c:pt>
                <c:pt idx="15">
                  <c:v>412.5</c:v>
                </c:pt>
                <c:pt idx="16">
                  <c:v>403.5</c:v>
                </c:pt>
                <c:pt idx="17">
                  <c:v>426</c:v>
                </c:pt>
                <c:pt idx="18">
                  <c:v>424</c:v>
                </c:pt>
                <c:pt idx="19">
                  <c:v>420.5</c:v>
                </c:pt>
                <c:pt idx="20">
                  <c:v>437.5</c:v>
                </c:pt>
                <c:pt idx="21">
                  <c:v>460</c:v>
                </c:pt>
                <c:pt idx="22">
                  <c:v>493</c:v>
                </c:pt>
                <c:pt idx="23">
                  <c:v>510</c:v>
                </c:pt>
                <c:pt idx="24">
                  <c:v>499.5</c:v>
                </c:pt>
                <c:pt idx="25">
                  <c:v>470.5</c:v>
                </c:pt>
                <c:pt idx="29">
                  <c:v>376</c:v>
                </c:pt>
                <c:pt idx="30">
                  <c:v>386.5</c:v>
                </c:pt>
                <c:pt idx="31">
                  <c:v>388</c:v>
                </c:pt>
                <c:pt idx="32">
                  <c:v>384</c:v>
                </c:pt>
                <c:pt idx="33">
                  <c:v>383.5</c:v>
                </c:pt>
                <c:pt idx="34">
                  <c:v>381</c:v>
                </c:pt>
                <c:pt idx="35">
                  <c:v>398.5</c:v>
                </c:pt>
                <c:pt idx="36">
                  <c:v>392</c:v>
                </c:pt>
                <c:pt idx="37">
                  <c:v>361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2451</c:v>
                </c:pt>
                <c:pt idx="4">
                  <c:v>2415</c:v>
                </c:pt>
                <c:pt idx="5">
                  <c:v>2340.5</c:v>
                </c:pt>
                <c:pt idx="6">
                  <c:v>2237.5</c:v>
                </c:pt>
                <c:pt idx="7">
                  <c:v>2113.5</c:v>
                </c:pt>
                <c:pt idx="8">
                  <c:v>2087.5</c:v>
                </c:pt>
                <c:pt idx="9">
                  <c:v>2070</c:v>
                </c:pt>
                <c:pt idx="13">
                  <c:v>1955</c:v>
                </c:pt>
                <c:pt idx="14">
                  <c:v>1954</c:v>
                </c:pt>
                <c:pt idx="15">
                  <c:v>1925.5</c:v>
                </c:pt>
                <c:pt idx="16">
                  <c:v>1942</c:v>
                </c:pt>
                <c:pt idx="17">
                  <c:v>1932.5</c:v>
                </c:pt>
                <c:pt idx="18">
                  <c:v>1915</c:v>
                </c:pt>
                <c:pt idx="19">
                  <c:v>1871.5</c:v>
                </c:pt>
                <c:pt idx="20">
                  <c:v>1862.5</c:v>
                </c:pt>
                <c:pt idx="21">
                  <c:v>1904.5</c:v>
                </c:pt>
                <c:pt idx="22">
                  <c:v>1995</c:v>
                </c:pt>
                <c:pt idx="23">
                  <c:v>2086</c:v>
                </c:pt>
                <c:pt idx="24">
                  <c:v>2163.5</c:v>
                </c:pt>
                <c:pt idx="25">
                  <c:v>2190</c:v>
                </c:pt>
                <c:pt idx="29">
                  <c:v>1772</c:v>
                </c:pt>
                <c:pt idx="30">
                  <c:v>1824</c:v>
                </c:pt>
                <c:pt idx="31">
                  <c:v>1843.5</c:v>
                </c:pt>
                <c:pt idx="32">
                  <c:v>1871</c:v>
                </c:pt>
                <c:pt idx="33">
                  <c:v>1896</c:v>
                </c:pt>
                <c:pt idx="34">
                  <c:v>1772.5</c:v>
                </c:pt>
                <c:pt idx="35">
                  <c:v>1657</c:v>
                </c:pt>
                <c:pt idx="36">
                  <c:v>1573.5</c:v>
                </c:pt>
                <c:pt idx="37">
                  <c:v>1457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950312"/>
        <c:axId val="175618520"/>
      </c:lineChart>
      <c:catAx>
        <c:axId val="1759503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618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185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9503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2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212.5</c:v>
                </c:pt>
                <c:pt idx="1">
                  <c:v>199</c:v>
                </c:pt>
                <c:pt idx="2">
                  <c:v>190.5</c:v>
                </c:pt>
                <c:pt idx="3">
                  <c:v>183.5</c:v>
                </c:pt>
                <c:pt idx="4">
                  <c:v>180.5</c:v>
                </c:pt>
                <c:pt idx="5">
                  <c:v>167</c:v>
                </c:pt>
                <c:pt idx="6">
                  <c:v>167</c:v>
                </c:pt>
                <c:pt idx="7">
                  <c:v>174</c:v>
                </c:pt>
                <c:pt idx="8">
                  <c:v>171.5</c:v>
                </c:pt>
                <c:pt idx="9">
                  <c:v>158</c:v>
                </c:pt>
                <c:pt idx="10">
                  <c:v>177</c:v>
                </c:pt>
                <c:pt idx="11">
                  <c:v>196</c:v>
                </c:pt>
                <c:pt idx="12">
                  <c:v>189.5</c:v>
                </c:pt>
                <c:pt idx="13">
                  <c:v>184.5</c:v>
                </c:pt>
                <c:pt idx="14">
                  <c:v>189</c:v>
                </c:pt>
                <c:pt idx="15">
                  <c:v>173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73720"/>
        <c:axId val="174778200"/>
      </c:barChart>
      <c:catAx>
        <c:axId val="174773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78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78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73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154.5</c:v>
                </c:pt>
                <c:pt idx="1">
                  <c:v>183</c:v>
                </c:pt>
                <c:pt idx="2">
                  <c:v>169</c:v>
                </c:pt>
                <c:pt idx="3">
                  <c:v>164</c:v>
                </c:pt>
                <c:pt idx="4">
                  <c:v>172</c:v>
                </c:pt>
                <c:pt idx="5">
                  <c:v>156.5</c:v>
                </c:pt>
                <c:pt idx="6">
                  <c:v>156.5</c:v>
                </c:pt>
                <c:pt idx="7">
                  <c:v>161</c:v>
                </c:pt>
                <c:pt idx="8">
                  <c:v>49.5</c:v>
                </c:pt>
                <c:pt idx="9">
                  <c:v>60.5</c:v>
                </c:pt>
                <c:pt idx="10">
                  <c:v>113</c:v>
                </c:pt>
                <c:pt idx="11">
                  <c:v>136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63912"/>
        <c:axId val="174764296"/>
      </c:barChart>
      <c:catAx>
        <c:axId val="17476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64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64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63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327</c:v>
                </c:pt>
                <c:pt idx="1">
                  <c:v>311.5</c:v>
                </c:pt>
                <c:pt idx="2">
                  <c:v>305</c:v>
                </c:pt>
                <c:pt idx="3">
                  <c:v>304.5</c:v>
                </c:pt>
                <c:pt idx="4">
                  <c:v>268.5</c:v>
                </c:pt>
                <c:pt idx="5">
                  <c:v>237.5</c:v>
                </c:pt>
                <c:pt idx="6">
                  <c:v>237</c:v>
                </c:pt>
                <c:pt idx="7">
                  <c:v>232</c:v>
                </c:pt>
                <c:pt idx="8">
                  <c:v>240</c:v>
                </c:pt>
                <c:pt idx="9">
                  <c:v>230.5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72232"/>
        <c:axId val="175089664"/>
      </c:barChart>
      <c:catAx>
        <c:axId val="175472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8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8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2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171</c:v>
                </c:pt>
                <c:pt idx="1">
                  <c:v>168.5</c:v>
                </c:pt>
                <c:pt idx="2">
                  <c:v>185.5</c:v>
                </c:pt>
                <c:pt idx="3">
                  <c:v>200.5</c:v>
                </c:pt>
                <c:pt idx="4">
                  <c:v>195</c:v>
                </c:pt>
                <c:pt idx="5">
                  <c:v>213</c:v>
                </c:pt>
                <c:pt idx="6">
                  <c:v>229.5</c:v>
                </c:pt>
                <c:pt idx="7">
                  <c:v>229</c:v>
                </c:pt>
                <c:pt idx="8">
                  <c:v>196.5</c:v>
                </c:pt>
                <c:pt idx="9">
                  <c:v>176</c:v>
                </c:pt>
                <c:pt idx="10">
                  <c:v>196</c:v>
                </c:pt>
                <c:pt idx="11">
                  <c:v>168.5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75704"/>
        <c:axId val="173076096"/>
      </c:barChart>
      <c:catAx>
        <c:axId val="173075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7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7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75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175</c:v>
                </c:pt>
                <c:pt idx="1">
                  <c:v>174.5</c:v>
                </c:pt>
                <c:pt idx="2">
                  <c:v>166.5</c:v>
                </c:pt>
                <c:pt idx="3">
                  <c:v>210.5</c:v>
                </c:pt>
                <c:pt idx="4">
                  <c:v>204</c:v>
                </c:pt>
                <c:pt idx="5">
                  <c:v>210.5</c:v>
                </c:pt>
                <c:pt idx="6">
                  <c:v>215.5</c:v>
                </c:pt>
                <c:pt idx="7">
                  <c:v>188</c:v>
                </c:pt>
                <c:pt idx="8">
                  <c:v>197.5</c:v>
                </c:pt>
                <c:pt idx="9">
                  <c:v>179.5</c:v>
                </c:pt>
                <c:pt idx="10">
                  <c:v>179.5</c:v>
                </c:pt>
                <c:pt idx="11">
                  <c:v>185.5</c:v>
                </c:pt>
                <c:pt idx="12">
                  <c:v>237</c:v>
                </c:pt>
                <c:pt idx="13">
                  <c:v>227</c:v>
                </c:pt>
                <c:pt idx="14">
                  <c:v>255.5</c:v>
                </c:pt>
                <c:pt idx="15">
                  <c:v>264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75312"/>
        <c:axId val="173074920"/>
      </c:barChart>
      <c:catAx>
        <c:axId val="17307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74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74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7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98.5</c:v>
                </c:pt>
                <c:pt idx="1">
                  <c:v>87.5</c:v>
                </c:pt>
                <c:pt idx="2">
                  <c:v>110.5</c:v>
                </c:pt>
                <c:pt idx="3">
                  <c:v>134</c:v>
                </c:pt>
                <c:pt idx="4">
                  <c:v>104</c:v>
                </c:pt>
                <c:pt idx="5">
                  <c:v>73</c:v>
                </c:pt>
                <c:pt idx="6">
                  <c:v>92</c:v>
                </c:pt>
                <c:pt idx="7">
                  <c:v>72</c:v>
                </c:pt>
                <c:pt idx="8">
                  <c:v>118</c:v>
                </c:pt>
                <c:pt idx="9">
                  <c:v>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74136"/>
        <c:axId val="175210192"/>
      </c:barChart>
      <c:catAx>
        <c:axId val="173074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1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10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74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91.5</c:v>
                </c:pt>
                <c:pt idx="1">
                  <c:v>87</c:v>
                </c:pt>
                <c:pt idx="2">
                  <c:v>96.5</c:v>
                </c:pt>
                <c:pt idx="3">
                  <c:v>101</c:v>
                </c:pt>
                <c:pt idx="4">
                  <c:v>102</c:v>
                </c:pt>
                <c:pt idx="5">
                  <c:v>88.5</c:v>
                </c:pt>
                <c:pt idx="6">
                  <c:v>92.5</c:v>
                </c:pt>
                <c:pt idx="7">
                  <c:v>100.5</c:v>
                </c:pt>
                <c:pt idx="8">
                  <c:v>99.5</c:v>
                </c:pt>
                <c:pt idx="9">
                  <c:v>106</c:v>
                </c:pt>
                <c:pt idx="10">
                  <c:v>86</c:v>
                </c:pt>
                <c:pt idx="11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09800"/>
        <c:axId val="175210976"/>
      </c:barChart>
      <c:catAx>
        <c:axId val="175209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1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1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09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106.5</c:v>
                </c:pt>
                <c:pt idx="1">
                  <c:v>139</c:v>
                </c:pt>
                <c:pt idx="2">
                  <c:v>107.5</c:v>
                </c:pt>
                <c:pt idx="3">
                  <c:v>90</c:v>
                </c:pt>
                <c:pt idx="4">
                  <c:v>108.5</c:v>
                </c:pt>
                <c:pt idx="5">
                  <c:v>106.5</c:v>
                </c:pt>
                <c:pt idx="6">
                  <c:v>98.5</c:v>
                </c:pt>
                <c:pt idx="7">
                  <c:v>112.5</c:v>
                </c:pt>
                <c:pt idx="8">
                  <c:v>106.5</c:v>
                </c:pt>
                <c:pt idx="9">
                  <c:v>103</c:v>
                </c:pt>
                <c:pt idx="10">
                  <c:v>115.5</c:v>
                </c:pt>
                <c:pt idx="11">
                  <c:v>135</c:v>
                </c:pt>
                <c:pt idx="12">
                  <c:v>139.5</c:v>
                </c:pt>
                <c:pt idx="13">
                  <c:v>120</c:v>
                </c:pt>
                <c:pt idx="14">
                  <c:v>105</c:v>
                </c:pt>
                <c:pt idx="15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11760"/>
        <c:axId val="175212152"/>
      </c:barChart>
      <c:catAx>
        <c:axId val="17521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12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12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11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122228</xdr:rowOff>
    </xdr:from>
    <xdr:to>
      <xdr:col>40</xdr:col>
      <xdr:colOff>304800</xdr:colOff>
      <xdr:row>55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8" zoomScaleNormal="100" workbookViewId="0">
      <selection activeCell="W18" sqref="W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5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5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5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5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5" ht="12.75" customHeight="1" x14ac:dyDescent="0.2">
      <c r="A5" s="176" t="s">
        <v>56</v>
      </c>
      <c r="B5" s="176"/>
      <c r="C5" s="176"/>
      <c r="D5" s="180" t="s">
        <v>148</v>
      </c>
      <c r="E5" s="180"/>
      <c r="F5" s="180"/>
      <c r="G5" s="180"/>
      <c r="H5" s="180"/>
      <c r="I5" s="176" t="s">
        <v>53</v>
      </c>
      <c r="J5" s="176"/>
      <c r="K5" s="176"/>
      <c r="L5" s="181">
        <v>7248</v>
      </c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5" ht="12.75" customHeight="1" x14ac:dyDescent="0.2">
      <c r="A6" s="176" t="s">
        <v>55</v>
      </c>
      <c r="B6" s="176"/>
      <c r="C6" s="176"/>
      <c r="D6" s="177" t="s">
        <v>137</v>
      </c>
      <c r="E6" s="177"/>
      <c r="F6" s="177"/>
      <c r="G6" s="177"/>
      <c r="H6" s="177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90">
        <v>43027</v>
      </c>
      <c r="T6" s="190"/>
      <c r="U6" s="190"/>
    </row>
    <row r="7" spans="1:25" ht="11.2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5" ht="12.75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5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5" ht="24" customHeight="1" x14ac:dyDescent="0.2">
      <c r="A10" s="18" t="s">
        <v>11</v>
      </c>
      <c r="B10" s="46">
        <v>25</v>
      </c>
      <c r="C10" s="46">
        <v>130</v>
      </c>
      <c r="D10" s="46">
        <v>18</v>
      </c>
      <c r="E10" s="46">
        <v>2</v>
      </c>
      <c r="F10" s="6">
        <f t="shared" ref="F10:F22" si="0">B10*0.5+C10*1+D10*2+E10*2.5</f>
        <v>183.5</v>
      </c>
      <c r="G10" s="2"/>
      <c r="H10" s="19" t="s">
        <v>4</v>
      </c>
      <c r="I10" s="46">
        <v>37</v>
      </c>
      <c r="J10" s="46">
        <v>123</v>
      </c>
      <c r="K10" s="46">
        <v>21</v>
      </c>
      <c r="L10" s="46">
        <v>0</v>
      </c>
      <c r="M10" s="6">
        <f t="shared" ref="M10:M22" si="1">I10*0.5+J10*1+K10*2+L10*2.5</f>
        <v>183.5</v>
      </c>
      <c r="N10" s="9">
        <f>F20+F21+F22+M10</f>
        <v>785.5</v>
      </c>
      <c r="O10" s="19" t="s">
        <v>43</v>
      </c>
      <c r="P10" s="46">
        <v>26</v>
      </c>
      <c r="Q10" s="46">
        <v>104</v>
      </c>
      <c r="R10" s="46">
        <v>15</v>
      </c>
      <c r="S10" s="46">
        <v>3</v>
      </c>
      <c r="T10" s="6">
        <f t="shared" ref="T10:T21" si="2">P10*0.5+Q10*1+R10*2+S10*2.5</f>
        <v>154.5</v>
      </c>
      <c r="U10" s="36"/>
      <c r="V10" s="159">
        <f>SUM(B10:B22)+SUM(I10:I22)+SUM(P10:P21)</f>
        <v>911</v>
      </c>
      <c r="W10" s="159">
        <f>SUM(C10:C22)+SUM(J10:J22)+SUM(Q10:Q21)</f>
        <v>4419</v>
      </c>
      <c r="X10" s="159">
        <f>SUM(D10:D22)+SUM(K10:K22)+SUM(R10:R21)</f>
        <v>737</v>
      </c>
      <c r="Y10" s="159">
        <f>SUM(E10:E22)+SUM(L10:L22)+SUM(S10:S21)</f>
        <v>70</v>
      </c>
    </row>
    <row r="11" spans="1:25" ht="24" customHeight="1" x14ac:dyDescent="0.2">
      <c r="A11" s="18" t="s">
        <v>14</v>
      </c>
      <c r="B11" s="46">
        <v>22</v>
      </c>
      <c r="C11" s="46">
        <v>142</v>
      </c>
      <c r="D11" s="46">
        <v>15</v>
      </c>
      <c r="E11" s="46">
        <v>3</v>
      </c>
      <c r="F11" s="6">
        <f t="shared" si="0"/>
        <v>190.5</v>
      </c>
      <c r="G11" s="2"/>
      <c r="H11" s="19" t="s">
        <v>5</v>
      </c>
      <c r="I11" s="46">
        <v>26</v>
      </c>
      <c r="J11" s="46">
        <v>130</v>
      </c>
      <c r="K11" s="46">
        <v>15</v>
      </c>
      <c r="L11" s="46">
        <v>3</v>
      </c>
      <c r="M11" s="6">
        <f t="shared" si="1"/>
        <v>180.5</v>
      </c>
      <c r="N11" s="9">
        <f>F21+F22+M10+M11</f>
        <v>753.5</v>
      </c>
      <c r="O11" s="19" t="s">
        <v>44</v>
      </c>
      <c r="P11" s="46">
        <v>28</v>
      </c>
      <c r="Q11" s="46">
        <v>122</v>
      </c>
      <c r="R11" s="46">
        <v>21</v>
      </c>
      <c r="S11" s="46">
        <v>2</v>
      </c>
      <c r="T11" s="6">
        <f t="shared" si="2"/>
        <v>183</v>
      </c>
      <c r="U11" s="2"/>
      <c r="V11" s="160">
        <f>V10/$V$12</f>
        <v>0.14844386508065829</v>
      </c>
      <c r="W11" s="160">
        <f>W10/$V$12</f>
        <v>0.72005866058334689</v>
      </c>
      <c r="X11" s="160">
        <f>X10/$V$12</f>
        <v>0.12009124979631743</v>
      </c>
      <c r="Y11" s="160">
        <f>Y10/$V$12</f>
        <v>1.1406224539677367E-2</v>
      </c>
    </row>
    <row r="12" spans="1:25" ht="24" customHeight="1" x14ac:dyDescent="0.2">
      <c r="A12" s="18" t="s">
        <v>17</v>
      </c>
      <c r="B12" s="46">
        <v>30</v>
      </c>
      <c r="C12" s="46">
        <v>146</v>
      </c>
      <c r="D12" s="46">
        <v>24</v>
      </c>
      <c r="E12" s="46">
        <v>2</v>
      </c>
      <c r="F12" s="6">
        <f t="shared" si="0"/>
        <v>214</v>
      </c>
      <c r="G12" s="2"/>
      <c r="H12" s="19" t="s">
        <v>6</v>
      </c>
      <c r="I12" s="46">
        <v>15</v>
      </c>
      <c r="J12" s="46">
        <v>104</v>
      </c>
      <c r="K12" s="46">
        <v>19</v>
      </c>
      <c r="L12" s="46">
        <v>7</v>
      </c>
      <c r="M12" s="6">
        <f t="shared" si="1"/>
        <v>167</v>
      </c>
      <c r="N12" s="2">
        <f>F22+M10+M11+M12</f>
        <v>721.5</v>
      </c>
      <c r="O12" s="19" t="s">
        <v>32</v>
      </c>
      <c r="P12" s="46">
        <v>24</v>
      </c>
      <c r="Q12" s="46">
        <v>113</v>
      </c>
      <c r="R12" s="46">
        <v>22</v>
      </c>
      <c r="S12" s="46">
        <v>0</v>
      </c>
      <c r="T12" s="6">
        <f t="shared" si="2"/>
        <v>169</v>
      </c>
      <c r="U12" s="2"/>
      <c r="V12" s="159">
        <f>V10+W10+X10+Y10</f>
        <v>6137</v>
      </c>
      <c r="W12" s="159"/>
      <c r="X12" s="159"/>
      <c r="Y12" s="159"/>
    </row>
    <row r="13" spans="1:25" ht="24" customHeight="1" x14ac:dyDescent="0.2">
      <c r="A13" s="18" t="s">
        <v>19</v>
      </c>
      <c r="B13" s="46">
        <v>27</v>
      </c>
      <c r="C13" s="46">
        <v>134</v>
      </c>
      <c r="D13" s="46">
        <v>16</v>
      </c>
      <c r="E13" s="46">
        <v>2</v>
      </c>
      <c r="F13" s="6">
        <f t="shared" si="0"/>
        <v>184.5</v>
      </c>
      <c r="G13" s="2">
        <f t="shared" ref="G13:G19" si="3">F10+F11+F12+F13</f>
        <v>772.5</v>
      </c>
      <c r="H13" s="19" t="s">
        <v>7</v>
      </c>
      <c r="I13" s="46">
        <v>19</v>
      </c>
      <c r="J13" s="46">
        <v>101</v>
      </c>
      <c r="K13" s="46">
        <v>27</v>
      </c>
      <c r="L13" s="46">
        <v>1</v>
      </c>
      <c r="M13" s="6">
        <f t="shared" si="1"/>
        <v>167</v>
      </c>
      <c r="N13" s="2">
        <f t="shared" ref="N13:N18" si="4">M10+M11+M12+M13</f>
        <v>698</v>
      </c>
      <c r="O13" s="19" t="s">
        <v>33</v>
      </c>
      <c r="P13" s="46">
        <v>24</v>
      </c>
      <c r="Q13" s="46">
        <v>106</v>
      </c>
      <c r="R13" s="46">
        <v>23</v>
      </c>
      <c r="S13" s="46">
        <v>0</v>
      </c>
      <c r="T13" s="6">
        <f t="shared" si="2"/>
        <v>164</v>
      </c>
      <c r="U13" s="2">
        <f t="shared" ref="U13:U21" si="5">T10+T11+T12+T13</f>
        <v>670.5</v>
      </c>
    </row>
    <row r="14" spans="1:25" ht="24" customHeight="1" x14ac:dyDescent="0.2">
      <c r="A14" s="18" t="s">
        <v>21</v>
      </c>
      <c r="B14" s="46">
        <v>24</v>
      </c>
      <c r="C14" s="46">
        <v>132</v>
      </c>
      <c r="D14" s="46">
        <v>27</v>
      </c>
      <c r="E14" s="46">
        <v>1</v>
      </c>
      <c r="F14" s="6">
        <f t="shared" si="0"/>
        <v>200.5</v>
      </c>
      <c r="G14" s="2">
        <f t="shared" si="3"/>
        <v>789.5</v>
      </c>
      <c r="H14" s="19" t="s">
        <v>9</v>
      </c>
      <c r="I14" s="46">
        <v>23</v>
      </c>
      <c r="J14" s="46">
        <v>110</v>
      </c>
      <c r="K14" s="46">
        <v>25</v>
      </c>
      <c r="L14" s="46">
        <v>1</v>
      </c>
      <c r="M14" s="6">
        <f t="shared" si="1"/>
        <v>174</v>
      </c>
      <c r="N14" s="2">
        <f t="shared" si="4"/>
        <v>688.5</v>
      </c>
      <c r="O14" s="19" t="s">
        <v>29</v>
      </c>
      <c r="P14" s="45">
        <v>23</v>
      </c>
      <c r="Q14" s="45">
        <v>114</v>
      </c>
      <c r="R14" s="45">
        <v>22</v>
      </c>
      <c r="S14" s="45">
        <v>1</v>
      </c>
      <c r="T14" s="6">
        <f t="shared" si="2"/>
        <v>172</v>
      </c>
      <c r="U14" s="2">
        <f t="shared" si="5"/>
        <v>688</v>
      </c>
    </row>
    <row r="15" spans="1:25" ht="24" customHeight="1" x14ac:dyDescent="0.2">
      <c r="A15" s="18" t="s">
        <v>23</v>
      </c>
      <c r="B15" s="46">
        <v>34</v>
      </c>
      <c r="C15" s="46">
        <v>127</v>
      </c>
      <c r="D15" s="46">
        <v>24</v>
      </c>
      <c r="E15" s="46">
        <v>5</v>
      </c>
      <c r="F15" s="6">
        <f t="shared" si="0"/>
        <v>204.5</v>
      </c>
      <c r="G15" s="2">
        <f t="shared" si="3"/>
        <v>803.5</v>
      </c>
      <c r="H15" s="19" t="s">
        <v>12</v>
      </c>
      <c r="I15" s="46">
        <v>22</v>
      </c>
      <c r="J15" s="46">
        <v>118</v>
      </c>
      <c r="K15" s="46">
        <v>20</v>
      </c>
      <c r="L15" s="46">
        <v>1</v>
      </c>
      <c r="M15" s="6">
        <f t="shared" si="1"/>
        <v>171.5</v>
      </c>
      <c r="N15" s="2">
        <f t="shared" si="4"/>
        <v>679.5</v>
      </c>
      <c r="O15" s="18" t="s">
        <v>30</v>
      </c>
      <c r="P15" s="46">
        <v>26</v>
      </c>
      <c r="Q15" s="46">
        <v>108</v>
      </c>
      <c r="R15" s="45">
        <v>14</v>
      </c>
      <c r="S15" s="46">
        <v>3</v>
      </c>
      <c r="T15" s="6">
        <f t="shared" si="2"/>
        <v>156.5</v>
      </c>
      <c r="U15" s="2">
        <f t="shared" si="5"/>
        <v>661.5</v>
      </c>
    </row>
    <row r="16" spans="1:25" ht="24" customHeight="1" x14ac:dyDescent="0.2">
      <c r="A16" s="18" t="s">
        <v>39</v>
      </c>
      <c r="B16" s="46">
        <v>34</v>
      </c>
      <c r="C16" s="46">
        <v>129</v>
      </c>
      <c r="D16" s="46">
        <v>22</v>
      </c>
      <c r="E16" s="46">
        <v>3</v>
      </c>
      <c r="F16" s="6">
        <f t="shared" si="0"/>
        <v>197.5</v>
      </c>
      <c r="G16" s="2">
        <f t="shared" si="3"/>
        <v>787</v>
      </c>
      <c r="H16" s="19" t="s">
        <v>15</v>
      </c>
      <c r="I16" s="46">
        <v>20</v>
      </c>
      <c r="J16" s="46">
        <v>112</v>
      </c>
      <c r="K16" s="46">
        <v>18</v>
      </c>
      <c r="L16" s="46">
        <v>0</v>
      </c>
      <c r="M16" s="6">
        <f t="shared" si="1"/>
        <v>158</v>
      </c>
      <c r="N16" s="2">
        <f t="shared" si="4"/>
        <v>670.5</v>
      </c>
      <c r="O16" s="19" t="s">
        <v>8</v>
      </c>
      <c r="P16" s="46">
        <v>15</v>
      </c>
      <c r="Q16" s="46">
        <v>109</v>
      </c>
      <c r="R16" s="46">
        <v>20</v>
      </c>
      <c r="S16" s="46">
        <v>0</v>
      </c>
      <c r="T16" s="6">
        <f t="shared" si="2"/>
        <v>156.5</v>
      </c>
      <c r="U16" s="2">
        <f t="shared" si="5"/>
        <v>649</v>
      </c>
    </row>
    <row r="17" spans="1:25" ht="24" customHeight="1" x14ac:dyDescent="0.2">
      <c r="A17" s="18" t="s">
        <v>40</v>
      </c>
      <c r="B17" s="46">
        <v>35</v>
      </c>
      <c r="C17" s="46">
        <v>130</v>
      </c>
      <c r="D17" s="46">
        <v>20</v>
      </c>
      <c r="E17" s="46">
        <v>3</v>
      </c>
      <c r="F17" s="6">
        <f t="shared" si="0"/>
        <v>195</v>
      </c>
      <c r="G17" s="2">
        <f t="shared" si="3"/>
        <v>797.5</v>
      </c>
      <c r="H17" s="19" t="s">
        <v>18</v>
      </c>
      <c r="I17" s="46">
        <v>33</v>
      </c>
      <c r="J17" s="46">
        <v>115</v>
      </c>
      <c r="K17" s="46">
        <v>19</v>
      </c>
      <c r="L17" s="46">
        <v>3</v>
      </c>
      <c r="M17" s="6">
        <f t="shared" si="1"/>
        <v>177</v>
      </c>
      <c r="N17" s="2">
        <f t="shared" si="4"/>
        <v>680.5</v>
      </c>
      <c r="O17" s="19" t="s">
        <v>10</v>
      </c>
      <c r="P17" s="46">
        <v>18</v>
      </c>
      <c r="Q17" s="46">
        <v>116</v>
      </c>
      <c r="R17" s="46">
        <v>18</v>
      </c>
      <c r="S17" s="46">
        <v>0</v>
      </c>
      <c r="T17" s="6">
        <f t="shared" si="2"/>
        <v>161</v>
      </c>
      <c r="U17" s="2">
        <f t="shared" si="5"/>
        <v>646</v>
      </c>
    </row>
    <row r="18" spans="1:25" ht="24" customHeight="1" x14ac:dyDescent="0.2">
      <c r="A18" s="18" t="s">
        <v>41</v>
      </c>
      <c r="B18" s="46">
        <v>20</v>
      </c>
      <c r="C18" s="46">
        <v>140</v>
      </c>
      <c r="D18" s="46">
        <v>17</v>
      </c>
      <c r="E18" s="46">
        <v>2</v>
      </c>
      <c r="F18" s="6">
        <f t="shared" si="0"/>
        <v>189</v>
      </c>
      <c r="G18" s="2">
        <f t="shared" si="3"/>
        <v>786</v>
      </c>
      <c r="H18" s="19" t="s">
        <v>20</v>
      </c>
      <c r="I18" s="46">
        <v>29</v>
      </c>
      <c r="J18" s="46">
        <v>135</v>
      </c>
      <c r="K18" s="46">
        <v>17</v>
      </c>
      <c r="L18" s="46">
        <v>5</v>
      </c>
      <c r="M18" s="6">
        <f t="shared" si="1"/>
        <v>196</v>
      </c>
      <c r="N18" s="2">
        <f t="shared" si="4"/>
        <v>702.5</v>
      </c>
      <c r="O18" s="19" t="s">
        <v>13</v>
      </c>
      <c r="P18" s="46">
        <v>9</v>
      </c>
      <c r="Q18" s="46">
        <v>33</v>
      </c>
      <c r="R18" s="46">
        <v>6</v>
      </c>
      <c r="S18" s="46">
        <v>0</v>
      </c>
      <c r="T18" s="6">
        <f t="shared" si="2"/>
        <v>49.5</v>
      </c>
      <c r="U18" s="2">
        <f t="shared" si="5"/>
        <v>523.5</v>
      </c>
    </row>
    <row r="19" spans="1:25" ht="24" customHeight="1" thickBot="1" x14ac:dyDescent="0.25">
      <c r="A19" s="21" t="s">
        <v>42</v>
      </c>
      <c r="B19" s="47">
        <v>20</v>
      </c>
      <c r="C19" s="47">
        <v>130</v>
      </c>
      <c r="D19" s="47">
        <v>17</v>
      </c>
      <c r="E19" s="47">
        <v>1</v>
      </c>
      <c r="F19" s="7">
        <f t="shared" si="0"/>
        <v>176.5</v>
      </c>
      <c r="G19" s="3">
        <f t="shared" si="3"/>
        <v>758</v>
      </c>
      <c r="H19" s="20" t="s">
        <v>22</v>
      </c>
      <c r="I19" s="45">
        <v>26</v>
      </c>
      <c r="J19" s="45">
        <v>127</v>
      </c>
      <c r="K19" s="45">
        <v>21</v>
      </c>
      <c r="L19" s="45">
        <v>3</v>
      </c>
      <c r="M19" s="6">
        <f t="shared" si="1"/>
        <v>189.5</v>
      </c>
      <c r="N19" s="2">
        <f>M16+M17+M18+M19</f>
        <v>720.5</v>
      </c>
      <c r="O19" s="19" t="s">
        <v>16</v>
      </c>
      <c r="P19" s="46">
        <v>3</v>
      </c>
      <c r="Q19" s="46">
        <v>41</v>
      </c>
      <c r="R19" s="46">
        <v>9</v>
      </c>
      <c r="S19" s="46">
        <v>0</v>
      </c>
      <c r="T19" s="6">
        <f t="shared" si="2"/>
        <v>60.5</v>
      </c>
      <c r="U19" s="2">
        <f t="shared" si="5"/>
        <v>427.5</v>
      </c>
    </row>
    <row r="20" spans="1:25" ht="24" customHeight="1" x14ac:dyDescent="0.2">
      <c r="A20" s="19" t="s">
        <v>27</v>
      </c>
      <c r="B20" s="45">
        <v>35</v>
      </c>
      <c r="C20" s="45">
        <v>146</v>
      </c>
      <c r="D20" s="45">
        <v>22</v>
      </c>
      <c r="E20" s="45">
        <v>2</v>
      </c>
      <c r="F20" s="8">
        <f t="shared" si="0"/>
        <v>212.5</v>
      </c>
      <c r="G20" s="35"/>
      <c r="H20" s="19" t="s">
        <v>24</v>
      </c>
      <c r="I20" s="46">
        <v>15</v>
      </c>
      <c r="J20" s="46">
        <v>129</v>
      </c>
      <c r="K20" s="46">
        <v>19</v>
      </c>
      <c r="L20" s="46">
        <v>4</v>
      </c>
      <c r="M20" s="8">
        <f t="shared" si="1"/>
        <v>184.5</v>
      </c>
      <c r="N20" s="2">
        <f>M17+M18+M19+M20</f>
        <v>747</v>
      </c>
      <c r="O20" s="19" t="s">
        <v>45</v>
      </c>
      <c r="P20" s="45">
        <v>8</v>
      </c>
      <c r="Q20" s="45">
        <v>69</v>
      </c>
      <c r="R20" s="46">
        <v>20</v>
      </c>
      <c r="S20" s="45">
        <v>0</v>
      </c>
      <c r="T20" s="8">
        <f t="shared" si="2"/>
        <v>113</v>
      </c>
      <c r="U20" s="2">
        <f t="shared" si="5"/>
        <v>384</v>
      </c>
    </row>
    <row r="21" spans="1:25" ht="24" customHeight="1" thickBot="1" x14ac:dyDescent="0.25">
      <c r="A21" s="19" t="s">
        <v>28</v>
      </c>
      <c r="B21" s="46">
        <v>26</v>
      </c>
      <c r="C21" s="46">
        <v>138</v>
      </c>
      <c r="D21" s="46">
        <v>19</v>
      </c>
      <c r="E21" s="46">
        <v>4</v>
      </c>
      <c r="F21" s="6">
        <f t="shared" si="0"/>
        <v>199</v>
      </c>
      <c r="G21" s="36"/>
      <c r="H21" s="20" t="s">
        <v>25</v>
      </c>
      <c r="I21" s="46">
        <v>23</v>
      </c>
      <c r="J21" s="46">
        <v>131</v>
      </c>
      <c r="K21" s="46">
        <v>22</v>
      </c>
      <c r="L21" s="46">
        <v>1</v>
      </c>
      <c r="M21" s="6">
        <f t="shared" si="1"/>
        <v>189</v>
      </c>
      <c r="N21" s="2">
        <f>M18+M19+M20+M21</f>
        <v>759</v>
      </c>
      <c r="O21" s="21" t="s">
        <v>46</v>
      </c>
      <c r="P21" s="47">
        <v>14</v>
      </c>
      <c r="Q21" s="47">
        <v>81</v>
      </c>
      <c r="R21" s="47">
        <v>24</v>
      </c>
      <c r="S21" s="47">
        <v>0</v>
      </c>
      <c r="T21" s="7">
        <f t="shared" si="2"/>
        <v>136</v>
      </c>
      <c r="U21" s="3">
        <f t="shared" si="5"/>
        <v>359</v>
      </c>
      <c r="V21">
        <f>P21+P20+P19+P18</f>
        <v>34</v>
      </c>
      <c r="W21">
        <f t="shared" ref="W21:Y21" si="6">Q21+Q20+Q19+Q18</f>
        <v>224</v>
      </c>
      <c r="X21">
        <f t="shared" si="6"/>
        <v>59</v>
      </c>
      <c r="Y21">
        <f t="shared" si="6"/>
        <v>0</v>
      </c>
    </row>
    <row r="22" spans="1:25" ht="24" customHeight="1" thickBot="1" x14ac:dyDescent="0.25">
      <c r="A22" s="19" t="s">
        <v>1</v>
      </c>
      <c r="B22" s="46">
        <v>33</v>
      </c>
      <c r="C22" s="46">
        <v>136</v>
      </c>
      <c r="D22" s="46">
        <v>19</v>
      </c>
      <c r="E22" s="46">
        <v>0</v>
      </c>
      <c r="F22" s="6">
        <f t="shared" si="0"/>
        <v>190.5</v>
      </c>
      <c r="G22" s="2"/>
      <c r="H22" s="21" t="s">
        <v>26</v>
      </c>
      <c r="I22" s="47">
        <v>40</v>
      </c>
      <c r="J22" s="47">
        <v>108</v>
      </c>
      <c r="K22" s="47">
        <v>20</v>
      </c>
      <c r="L22" s="47">
        <v>2</v>
      </c>
      <c r="M22" s="6">
        <f t="shared" si="1"/>
        <v>173</v>
      </c>
      <c r="N22" s="3">
        <f>M19+M20+M21+M22</f>
        <v>736</v>
      </c>
      <c r="O22" s="19"/>
      <c r="P22" s="45"/>
      <c r="Q22" s="45"/>
      <c r="R22" s="45"/>
      <c r="S22" s="45"/>
      <c r="T22" s="8"/>
      <c r="U22" s="34"/>
      <c r="V22" s="157">
        <f>(V21*0.5)/V23</f>
        <v>2.4709302325581394E-2</v>
      </c>
      <c r="W22" s="157">
        <f>W21/V23</f>
        <v>0.32558139534883723</v>
      </c>
      <c r="X22" s="157">
        <f>(X21*2)/V23</f>
        <v>0.17151162790697674</v>
      </c>
      <c r="Y22" s="157">
        <f>(Y21*2.5)/V23</f>
        <v>0</v>
      </c>
    </row>
    <row r="23" spans="1:25" ht="1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803.5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785.5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688</v>
      </c>
      <c r="V23" s="158">
        <f>U23</f>
        <v>688</v>
      </c>
      <c r="W23"/>
      <c r="X23"/>
      <c r="Y23"/>
    </row>
    <row r="24" spans="1:25" ht="15" customHeight="1" x14ac:dyDescent="0.2">
      <c r="A24" s="167"/>
      <c r="B24" s="168"/>
      <c r="C24" s="82" t="s">
        <v>73</v>
      </c>
      <c r="D24" s="86"/>
      <c r="E24" s="86"/>
      <c r="F24" s="87" t="s">
        <v>79</v>
      </c>
      <c r="G24" s="88"/>
      <c r="H24" s="167"/>
      <c r="I24" s="168"/>
      <c r="J24" s="82" t="s">
        <v>73</v>
      </c>
      <c r="K24" s="86"/>
      <c r="L24" s="86"/>
      <c r="M24" s="87" t="s">
        <v>74</v>
      </c>
      <c r="N24" s="88"/>
      <c r="O24" s="167"/>
      <c r="P24" s="168"/>
      <c r="Q24" s="82" t="s">
        <v>73</v>
      </c>
      <c r="R24" s="86"/>
      <c r="S24" s="86"/>
      <c r="T24" s="87" t="s">
        <v>78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72 X CARRERA 48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7248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1" t="s">
        <v>138</v>
      </c>
      <c r="E6" s="191"/>
      <c r="F6" s="191"/>
      <c r="G6" s="191"/>
      <c r="H6" s="191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90">
        <f>'G-1'!S6:U6</f>
        <v>43027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54</v>
      </c>
      <c r="C10" s="46">
        <v>233</v>
      </c>
      <c r="D10" s="46">
        <v>31</v>
      </c>
      <c r="E10" s="46">
        <v>2</v>
      </c>
      <c r="F10" s="6">
        <f t="shared" ref="F10:F22" si="0">B10*0.5+C10*1+D10*2+E10*2.5</f>
        <v>327</v>
      </c>
      <c r="G10" s="2"/>
      <c r="H10" s="19" t="s">
        <v>4</v>
      </c>
      <c r="I10" s="46">
        <v>33</v>
      </c>
      <c r="J10" s="46">
        <v>151</v>
      </c>
      <c r="K10" s="46">
        <v>19</v>
      </c>
      <c r="L10" s="46">
        <v>2</v>
      </c>
      <c r="M10" s="6">
        <f t="shared" ref="M10:M22" si="1">I10*0.5+J10*1+K10*2+L10*2.5</f>
        <v>210.5</v>
      </c>
      <c r="N10" s="9">
        <f>F20+F21+F22+M10</f>
        <v>726.5</v>
      </c>
      <c r="O10" s="19" t="s">
        <v>43</v>
      </c>
      <c r="P10" s="46">
        <v>19</v>
      </c>
      <c r="Q10" s="46">
        <v>125</v>
      </c>
      <c r="R10" s="46">
        <v>17</v>
      </c>
      <c r="S10" s="46">
        <v>1</v>
      </c>
      <c r="T10" s="6">
        <f t="shared" ref="T10:T21" si="2">P10*0.5+Q10*1+R10*2+S10*2.5</f>
        <v>171</v>
      </c>
      <c r="U10" s="10"/>
      <c r="V10" s="159">
        <f>SUM(B10:B22)+SUM(I10:I22)+SUM(P10:P21)</f>
        <v>1244</v>
      </c>
      <c r="W10" s="159">
        <f>SUM(C10:C22)+SUM(J10:J22)+SUM(Q10:Q21)</f>
        <v>6067</v>
      </c>
      <c r="X10" s="159">
        <f>SUM(D10:D22)+SUM(K10:K22)+SUM(R10:R21)</f>
        <v>723</v>
      </c>
      <c r="Y10" s="159">
        <f>SUM(E10:E22)+SUM(L10:L22)+SUM(S10:S21)</f>
        <v>63</v>
      </c>
      <c r="AB10" s="1"/>
    </row>
    <row r="11" spans="1:28" ht="24" customHeight="1" x14ac:dyDescent="0.2">
      <c r="A11" s="18" t="s">
        <v>14</v>
      </c>
      <c r="B11" s="46">
        <v>58</v>
      </c>
      <c r="C11" s="46">
        <v>224</v>
      </c>
      <c r="D11" s="46">
        <v>28</v>
      </c>
      <c r="E11" s="46">
        <v>1</v>
      </c>
      <c r="F11" s="6">
        <f t="shared" si="0"/>
        <v>311.5</v>
      </c>
      <c r="G11" s="2"/>
      <c r="H11" s="19" t="s">
        <v>5</v>
      </c>
      <c r="I11" s="46">
        <v>28</v>
      </c>
      <c r="J11" s="46">
        <v>147</v>
      </c>
      <c r="K11" s="46">
        <v>19</v>
      </c>
      <c r="L11" s="46">
        <v>2</v>
      </c>
      <c r="M11" s="6">
        <f t="shared" si="1"/>
        <v>204</v>
      </c>
      <c r="N11" s="9">
        <f>F21+F22+M10+M11</f>
        <v>755.5</v>
      </c>
      <c r="O11" s="19" t="s">
        <v>44</v>
      </c>
      <c r="P11" s="46">
        <v>17</v>
      </c>
      <c r="Q11" s="46">
        <v>134</v>
      </c>
      <c r="R11" s="46">
        <v>13</v>
      </c>
      <c r="S11" s="46">
        <v>0</v>
      </c>
      <c r="T11" s="6">
        <f t="shared" si="2"/>
        <v>168.5</v>
      </c>
      <c r="U11" s="2"/>
      <c r="V11" s="160">
        <f>V10/$V$12</f>
        <v>0.15363714956156602</v>
      </c>
      <c r="W11" s="160">
        <f>W10/$V$12</f>
        <v>0.74928986044213908</v>
      </c>
      <c r="X11" s="160">
        <f>X10/$V$12</f>
        <v>8.9292330492775102E-2</v>
      </c>
      <c r="Y11" s="160">
        <f>Y10/$V$12</f>
        <v>7.7806595035198219E-3</v>
      </c>
      <c r="AB11" s="1"/>
    </row>
    <row r="12" spans="1:28" ht="24" customHeight="1" x14ac:dyDescent="0.2">
      <c r="A12" s="18" t="s">
        <v>17</v>
      </c>
      <c r="B12" s="46">
        <v>55</v>
      </c>
      <c r="C12" s="46">
        <v>216</v>
      </c>
      <c r="D12" s="46">
        <v>27</v>
      </c>
      <c r="E12" s="46">
        <v>3</v>
      </c>
      <c r="F12" s="6">
        <f t="shared" si="0"/>
        <v>305</v>
      </c>
      <c r="G12" s="2"/>
      <c r="H12" s="19" t="s">
        <v>6</v>
      </c>
      <c r="I12" s="46">
        <v>25</v>
      </c>
      <c r="J12" s="46">
        <v>158</v>
      </c>
      <c r="K12" s="46">
        <v>20</v>
      </c>
      <c r="L12" s="46">
        <v>0</v>
      </c>
      <c r="M12" s="6">
        <f t="shared" si="1"/>
        <v>210.5</v>
      </c>
      <c r="N12" s="2">
        <f>F22+M10+M11+M12</f>
        <v>791.5</v>
      </c>
      <c r="O12" s="19" t="s">
        <v>32</v>
      </c>
      <c r="P12" s="46">
        <v>22</v>
      </c>
      <c r="Q12" s="46">
        <v>136</v>
      </c>
      <c r="R12" s="46">
        <v>18</v>
      </c>
      <c r="S12" s="46">
        <v>1</v>
      </c>
      <c r="T12" s="6">
        <f t="shared" si="2"/>
        <v>185.5</v>
      </c>
      <c r="U12" s="2"/>
      <c r="V12" s="159">
        <f>V10+W10+X10+Y10</f>
        <v>8097</v>
      </c>
      <c r="W12" s="159"/>
      <c r="X12" s="159"/>
      <c r="Y12" s="159"/>
      <c r="AB12" s="1"/>
    </row>
    <row r="13" spans="1:28" ht="24" customHeight="1" x14ac:dyDescent="0.2">
      <c r="A13" s="18" t="s">
        <v>19</v>
      </c>
      <c r="B13" s="46">
        <v>40</v>
      </c>
      <c r="C13" s="46">
        <v>214</v>
      </c>
      <c r="D13" s="46">
        <v>34</v>
      </c>
      <c r="E13" s="46">
        <v>1</v>
      </c>
      <c r="F13" s="6">
        <f t="shared" si="0"/>
        <v>304.5</v>
      </c>
      <c r="G13" s="2">
        <f t="shared" ref="G13:G19" si="3">F10+F11+F12+F13</f>
        <v>1248</v>
      </c>
      <c r="H13" s="19" t="s">
        <v>7</v>
      </c>
      <c r="I13" s="46">
        <v>28</v>
      </c>
      <c r="J13" s="46">
        <v>160</v>
      </c>
      <c r="K13" s="46">
        <v>17</v>
      </c>
      <c r="L13" s="46">
        <v>3</v>
      </c>
      <c r="M13" s="6">
        <f t="shared" si="1"/>
        <v>215.5</v>
      </c>
      <c r="N13" s="2">
        <f t="shared" ref="N13:N18" si="4">M10+M11+M12+M13</f>
        <v>840.5</v>
      </c>
      <c r="O13" s="19" t="s">
        <v>33</v>
      </c>
      <c r="P13" s="46">
        <v>28</v>
      </c>
      <c r="Q13" s="46">
        <v>146</v>
      </c>
      <c r="R13" s="46">
        <v>19</v>
      </c>
      <c r="S13" s="46">
        <v>1</v>
      </c>
      <c r="T13" s="6">
        <f t="shared" si="2"/>
        <v>200.5</v>
      </c>
      <c r="U13" s="2">
        <f t="shared" ref="U13:U21" si="5">T10+T11+T12+T13</f>
        <v>725.5</v>
      </c>
      <c r="AB13" s="81">
        <v>212.5</v>
      </c>
    </row>
    <row r="14" spans="1:28" ht="24" customHeight="1" x14ac:dyDescent="0.2">
      <c r="A14" s="18" t="s">
        <v>21</v>
      </c>
      <c r="B14" s="46">
        <v>52</v>
      </c>
      <c r="C14" s="46">
        <v>178</v>
      </c>
      <c r="D14" s="46">
        <v>26</v>
      </c>
      <c r="E14" s="46">
        <v>5</v>
      </c>
      <c r="F14" s="6">
        <f t="shared" si="0"/>
        <v>268.5</v>
      </c>
      <c r="G14" s="2">
        <f t="shared" si="3"/>
        <v>1189.5</v>
      </c>
      <c r="H14" s="19" t="s">
        <v>9</v>
      </c>
      <c r="I14" s="46">
        <v>21</v>
      </c>
      <c r="J14" s="46">
        <v>145</v>
      </c>
      <c r="K14" s="46">
        <v>15</v>
      </c>
      <c r="L14" s="46">
        <v>1</v>
      </c>
      <c r="M14" s="6">
        <f t="shared" si="1"/>
        <v>188</v>
      </c>
      <c r="N14" s="2">
        <f t="shared" si="4"/>
        <v>818</v>
      </c>
      <c r="O14" s="19" t="s">
        <v>29</v>
      </c>
      <c r="P14" s="45">
        <v>29</v>
      </c>
      <c r="Q14" s="45">
        <v>134</v>
      </c>
      <c r="R14" s="45">
        <v>22</v>
      </c>
      <c r="S14" s="45">
        <v>1</v>
      </c>
      <c r="T14" s="6">
        <f t="shared" si="2"/>
        <v>195</v>
      </c>
      <c r="U14" s="2">
        <f t="shared" si="5"/>
        <v>749.5</v>
      </c>
      <c r="AB14" s="81">
        <v>226</v>
      </c>
    </row>
    <row r="15" spans="1:28" ht="24" customHeight="1" x14ac:dyDescent="0.2">
      <c r="A15" s="18" t="s">
        <v>23</v>
      </c>
      <c r="B15" s="46">
        <v>51</v>
      </c>
      <c r="C15" s="46">
        <v>171</v>
      </c>
      <c r="D15" s="46">
        <v>18</v>
      </c>
      <c r="E15" s="46">
        <v>2</v>
      </c>
      <c r="F15" s="6">
        <f t="shared" si="0"/>
        <v>237.5</v>
      </c>
      <c r="G15" s="2">
        <f t="shared" si="3"/>
        <v>1115.5</v>
      </c>
      <c r="H15" s="19" t="s">
        <v>12</v>
      </c>
      <c r="I15" s="46">
        <v>33</v>
      </c>
      <c r="J15" s="46">
        <v>140</v>
      </c>
      <c r="K15" s="46">
        <v>18</v>
      </c>
      <c r="L15" s="46">
        <v>2</v>
      </c>
      <c r="M15" s="6">
        <f t="shared" si="1"/>
        <v>197.5</v>
      </c>
      <c r="N15" s="2">
        <f t="shared" si="4"/>
        <v>811.5</v>
      </c>
      <c r="O15" s="18" t="s">
        <v>30</v>
      </c>
      <c r="P15" s="46">
        <v>40</v>
      </c>
      <c r="Q15" s="46">
        <v>156</v>
      </c>
      <c r="R15" s="46">
        <v>16</v>
      </c>
      <c r="S15" s="46">
        <v>2</v>
      </c>
      <c r="T15" s="6">
        <f t="shared" si="2"/>
        <v>213</v>
      </c>
      <c r="U15" s="2">
        <f t="shared" si="5"/>
        <v>794</v>
      </c>
      <c r="AB15" s="81">
        <v>233.5</v>
      </c>
    </row>
    <row r="16" spans="1:28" ht="24" customHeight="1" x14ac:dyDescent="0.2">
      <c r="A16" s="18" t="s">
        <v>39</v>
      </c>
      <c r="B16" s="46">
        <v>39</v>
      </c>
      <c r="C16" s="46">
        <v>163</v>
      </c>
      <c r="D16" s="46">
        <v>21</v>
      </c>
      <c r="E16" s="46">
        <v>5</v>
      </c>
      <c r="F16" s="6">
        <f t="shared" si="0"/>
        <v>237</v>
      </c>
      <c r="G16" s="2">
        <f t="shared" si="3"/>
        <v>1047.5</v>
      </c>
      <c r="H16" s="19" t="s">
        <v>15</v>
      </c>
      <c r="I16" s="46">
        <v>24</v>
      </c>
      <c r="J16" s="46">
        <v>135</v>
      </c>
      <c r="K16" s="46">
        <v>15</v>
      </c>
      <c r="L16" s="46">
        <v>1</v>
      </c>
      <c r="M16" s="6">
        <f t="shared" si="1"/>
        <v>179.5</v>
      </c>
      <c r="N16" s="2">
        <f t="shared" si="4"/>
        <v>780.5</v>
      </c>
      <c r="O16" s="19" t="s">
        <v>8</v>
      </c>
      <c r="P16" s="46">
        <v>36</v>
      </c>
      <c r="Q16" s="46">
        <v>163</v>
      </c>
      <c r="R16" s="46">
        <v>23</v>
      </c>
      <c r="S16" s="46">
        <v>1</v>
      </c>
      <c r="T16" s="6">
        <f t="shared" si="2"/>
        <v>229.5</v>
      </c>
      <c r="U16" s="2">
        <f t="shared" si="5"/>
        <v>838</v>
      </c>
      <c r="AB16" s="81">
        <v>234</v>
      </c>
    </row>
    <row r="17" spans="1:28" ht="24" customHeight="1" x14ac:dyDescent="0.2">
      <c r="A17" s="18" t="s">
        <v>40</v>
      </c>
      <c r="B17" s="46">
        <v>35</v>
      </c>
      <c r="C17" s="46">
        <v>175</v>
      </c>
      <c r="D17" s="46">
        <v>16</v>
      </c>
      <c r="E17" s="46">
        <v>3</v>
      </c>
      <c r="F17" s="6">
        <f t="shared" si="0"/>
        <v>232</v>
      </c>
      <c r="G17" s="2">
        <f t="shared" si="3"/>
        <v>975</v>
      </c>
      <c r="H17" s="19" t="s">
        <v>18</v>
      </c>
      <c r="I17" s="46">
        <v>26</v>
      </c>
      <c r="J17" s="46">
        <v>138</v>
      </c>
      <c r="K17" s="46">
        <v>13</v>
      </c>
      <c r="L17" s="46">
        <v>1</v>
      </c>
      <c r="M17" s="6">
        <f t="shared" si="1"/>
        <v>179.5</v>
      </c>
      <c r="N17" s="2">
        <f t="shared" si="4"/>
        <v>744.5</v>
      </c>
      <c r="O17" s="19" t="s">
        <v>10</v>
      </c>
      <c r="P17" s="46">
        <v>37</v>
      </c>
      <c r="Q17" s="46">
        <v>166</v>
      </c>
      <c r="R17" s="46">
        <v>21</v>
      </c>
      <c r="S17" s="46">
        <v>1</v>
      </c>
      <c r="T17" s="6">
        <f t="shared" si="2"/>
        <v>229</v>
      </c>
      <c r="U17" s="2">
        <f t="shared" si="5"/>
        <v>866.5</v>
      </c>
      <c r="AB17" s="81">
        <v>248</v>
      </c>
    </row>
    <row r="18" spans="1:28" ht="24" customHeight="1" x14ac:dyDescent="0.2">
      <c r="A18" s="18" t="s">
        <v>41</v>
      </c>
      <c r="B18" s="46">
        <v>28</v>
      </c>
      <c r="C18" s="46">
        <v>183</v>
      </c>
      <c r="D18" s="46">
        <v>19</v>
      </c>
      <c r="E18" s="46">
        <v>2</v>
      </c>
      <c r="F18" s="6">
        <f t="shared" si="0"/>
        <v>240</v>
      </c>
      <c r="G18" s="2">
        <f t="shared" si="3"/>
        <v>946.5</v>
      </c>
      <c r="H18" s="19" t="s">
        <v>20</v>
      </c>
      <c r="I18" s="46">
        <v>22</v>
      </c>
      <c r="J18" s="46">
        <v>135</v>
      </c>
      <c r="K18" s="46">
        <v>16</v>
      </c>
      <c r="L18" s="46">
        <v>3</v>
      </c>
      <c r="M18" s="6">
        <f t="shared" si="1"/>
        <v>185.5</v>
      </c>
      <c r="N18" s="2">
        <f t="shared" si="4"/>
        <v>742</v>
      </c>
      <c r="O18" s="19" t="s">
        <v>13</v>
      </c>
      <c r="P18" s="46">
        <v>28</v>
      </c>
      <c r="Q18" s="46">
        <v>146</v>
      </c>
      <c r="R18" s="46">
        <v>17</v>
      </c>
      <c r="S18" s="46">
        <v>1</v>
      </c>
      <c r="T18" s="6">
        <f t="shared" si="2"/>
        <v>196.5</v>
      </c>
      <c r="U18" s="2">
        <f t="shared" si="5"/>
        <v>868</v>
      </c>
      <c r="AB18" s="81">
        <v>248</v>
      </c>
    </row>
    <row r="19" spans="1:28" ht="24" customHeight="1" thickBot="1" x14ac:dyDescent="0.25">
      <c r="A19" s="21" t="s">
        <v>42</v>
      </c>
      <c r="B19" s="47">
        <v>34</v>
      </c>
      <c r="C19" s="47">
        <v>171</v>
      </c>
      <c r="D19" s="47">
        <v>20</v>
      </c>
      <c r="E19" s="47">
        <v>1</v>
      </c>
      <c r="F19" s="7">
        <f t="shared" si="0"/>
        <v>230.5</v>
      </c>
      <c r="G19" s="3">
        <f t="shared" si="3"/>
        <v>939.5</v>
      </c>
      <c r="H19" s="20" t="s">
        <v>22</v>
      </c>
      <c r="I19" s="45">
        <v>43</v>
      </c>
      <c r="J19" s="45">
        <v>174</v>
      </c>
      <c r="K19" s="45">
        <v>17</v>
      </c>
      <c r="L19" s="45">
        <v>3</v>
      </c>
      <c r="M19" s="6">
        <f t="shared" si="1"/>
        <v>237</v>
      </c>
      <c r="N19" s="2">
        <f>M16+M17+M18+M19</f>
        <v>781.5</v>
      </c>
      <c r="O19" s="19" t="s">
        <v>16</v>
      </c>
      <c r="P19" s="46">
        <v>23</v>
      </c>
      <c r="Q19" s="46">
        <v>130</v>
      </c>
      <c r="R19" s="46">
        <v>16</v>
      </c>
      <c r="S19" s="46">
        <v>1</v>
      </c>
      <c r="T19" s="6">
        <f t="shared" si="2"/>
        <v>176</v>
      </c>
      <c r="U19" s="2">
        <f t="shared" si="5"/>
        <v>831</v>
      </c>
      <c r="AB19" s="81">
        <v>262</v>
      </c>
    </row>
    <row r="20" spans="1:28" ht="24" customHeight="1" x14ac:dyDescent="0.2">
      <c r="A20" s="19" t="s">
        <v>27</v>
      </c>
      <c r="B20" s="45">
        <v>18</v>
      </c>
      <c r="C20" s="45">
        <v>125</v>
      </c>
      <c r="D20" s="45">
        <v>18</v>
      </c>
      <c r="E20" s="45">
        <v>2</v>
      </c>
      <c r="F20" s="8">
        <f t="shared" si="0"/>
        <v>175</v>
      </c>
      <c r="G20" s="35"/>
      <c r="H20" s="19" t="s">
        <v>24</v>
      </c>
      <c r="I20" s="46">
        <v>50</v>
      </c>
      <c r="J20" s="46">
        <v>166</v>
      </c>
      <c r="K20" s="46">
        <v>18</v>
      </c>
      <c r="L20" s="46">
        <v>0</v>
      </c>
      <c r="M20" s="8">
        <f t="shared" si="1"/>
        <v>227</v>
      </c>
      <c r="N20" s="2">
        <f>M17+M18+M19+M20</f>
        <v>829</v>
      </c>
      <c r="O20" s="19" t="s">
        <v>45</v>
      </c>
      <c r="P20" s="45">
        <v>32</v>
      </c>
      <c r="Q20" s="45">
        <v>152</v>
      </c>
      <c r="R20" s="45">
        <v>14</v>
      </c>
      <c r="S20" s="45">
        <v>0</v>
      </c>
      <c r="T20" s="8">
        <f t="shared" si="2"/>
        <v>196</v>
      </c>
      <c r="U20" s="2">
        <f t="shared" si="5"/>
        <v>797.5</v>
      </c>
      <c r="AB20" s="81">
        <v>275</v>
      </c>
    </row>
    <row r="21" spans="1:28" ht="24" customHeight="1" thickBot="1" x14ac:dyDescent="0.25">
      <c r="A21" s="19" t="s">
        <v>28</v>
      </c>
      <c r="B21" s="46">
        <v>15</v>
      </c>
      <c r="C21" s="46">
        <v>137</v>
      </c>
      <c r="D21" s="46">
        <v>15</v>
      </c>
      <c r="E21" s="46">
        <v>0</v>
      </c>
      <c r="F21" s="6">
        <f t="shared" si="0"/>
        <v>174.5</v>
      </c>
      <c r="G21" s="36"/>
      <c r="H21" s="20" t="s">
        <v>25</v>
      </c>
      <c r="I21" s="46">
        <v>40</v>
      </c>
      <c r="J21" s="46">
        <v>195</v>
      </c>
      <c r="K21" s="46">
        <v>19</v>
      </c>
      <c r="L21" s="46">
        <v>1</v>
      </c>
      <c r="M21" s="6">
        <f t="shared" si="1"/>
        <v>255.5</v>
      </c>
      <c r="N21" s="2">
        <f>M18+M19+M20+M21</f>
        <v>905</v>
      </c>
      <c r="O21" s="21" t="s">
        <v>46</v>
      </c>
      <c r="P21" s="47">
        <v>25</v>
      </c>
      <c r="Q21" s="47">
        <v>136</v>
      </c>
      <c r="R21" s="47">
        <v>10</v>
      </c>
      <c r="S21" s="47">
        <v>0</v>
      </c>
      <c r="T21" s="7">
        <f t="shared" si="2"/>
        <v>168.5</v>
      </c>
      <c r="U21" s="3">
        <f t="shared" si="5"/>
        <v>737</v>
      </c>
      <c r="V21">
        <f>P21+P20+P19+P18</f>
        <v>108</v>
      </c>
      <c r="W21">
        <f t="shared" ref="W21:Y21" si="6">Q21+Q20+Q19+Q18</f>
        <v>564</v>
      </c>
      <c r="X21">
        <f t="shared" si="6"/>
        <v>57</v>
      </c>
      <c r="Y21">
        <f t="shared" si="6"/>
        <v>2</v>
      </c>
      <c r="AB21" s="81">
        <v>276</v>
      </c>
    </row>
    <row r="22" spans="1:28" ht="24" customHeight="1" thickBot="1" x14ac:dyDescent="0.25">
      <c r="A22" s="19" t="s">
        <v>1</v>
      </c>
      <c r="B22" s="46">
        <v>16</v>
      </c>
      <c r="C22" s="46">
        <v>121</v>
      </c>
      <c r="D22" s="46">
        <v>15</v>
      </c>
      <c r="E22" s="46">
        <v>3</v>
      </c>
      <c r="F22" s="6">
        <f t="shared" si="0"/>
        <v>166.5</v>
      </c>
      <c r="G22" s="2"/>
      <c r="H22" s="21" t="s">
        <v>26</v>
      </c>
      <c r="I22" s="47">
        <v>40</v>
      </c>
      <c r="J22" s="47">
        <v>188</v>
      </c>
      <c r="K22" s="47">
        <v>23</v>
      </c>
      <c r="L22" s="47">
        <v>4</v>
      </c>
      <c r="M22" s="6">
        <f t="shared" si="1"/>
        <v>264</v>
      </c>
      <c r="N22" s="3">
        <f>M19+M20+M21+M22</f>
        <v>983.5</v>
      </c>
      <c r="O22" s="19"/>
      <c r="P22" s="45"/>
      <c r="Q22" s="45"/>
      <c r="R22" s="45"/>
      <c r="S22" s="45"/>
      <c r="T22" s="8"/>
      <c r="U22" s="34"/>
      <c r="V22" s="157">
        <f>(V21*0.5)/V23</f>
        <v>6.2211981566820278E-2</v>
      </c>
      <c r="W22" s="157">
        <f>W21/V23</f>
        <v>0.64976958525345618</v>
      </c>
      <c r="X22" s="157">
        <f>(X21*2)/V23</f>
        <v>0.1313364055299539</v>
      </c>
      <c r="Y22" s="157">
        <f>(Y21*2.5)/V23</f>
        <v>5.7603686635944703E-3</v>
      </c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1248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983.5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868</v>
      </c>
      <c r="V23" s="158">
        <f>U23</f>
        <v>868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93</v>
      </c>
      <c r="N24" s="88"/>
      <c r="O24" s="167"/>
      <c r="P24" s="168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7" t="str">
        <f>'G-1'!D5:H5</f>
        <v>CALLE 72 X CARRERA 48</v>
      </c>
      <c r="E5" s="207"/>
      <c r="F5" s="207"/>
      <c r="G5" s="207"/>
      <c r="H5" s="207"/>
      <c r="I5" s="205" t="s">
        <v>53</v>
      </c>
      <c r="J5" s="205"/>
      <c r="K5" s="205"/>
      <c r="L5" s="181">
        <f>'G-1'!L5:N5</f>
        <v>7248</v>
      </c>
      <c r="M5" s="181"/>
      <c r="N5" s="181"/>
      <c r="O5" s="50"/>
      <c r="P5" s="205" t="s">
        <v>57</v>
      </c>
      <c r="Q5" s="205"/>
      <c r="R5" s="205"/>
      <c r="S5" s="181" t="s">
        <v>134</v>
      </c>
      <c r="T5" s="181"/>
      <c r="U5" s="181"/>
    </row>
    <row r="6" spans="1:28" ht="12.75" customHeight="1" x14ac:dyDescent="0.2">
      <c r="A6" s="205" t="s">
        <v>55</v>
      </c>
      <c r="B6" s="205"/>
      <c r="C6" s="205"/>
      <c r="D6" s="191" t="s">
        <v>149</v>
      </c>
      <c r="E6" s="191"/>
      <c r="F6" s="191"/>
      <c r="G6" s="191"/>
      <c r="H6" s="191"/>
      <c r="I6" s="205" t="s">
        <v>59</v>
      </c>
      <c r="J6" s="205"/>
      <c r="K6" s="205"/>
      <c r="L6" s="214">
        <v>2</v>
      </c>
      <c r="M6" s="214"/>
      <c r="N6" s="214"/>
      <c r="O6" s="54"/>
      <c r="P6" s="205" t="s">
        <v>58</v>
      </c>
      <c r="Q6" s="205"/>
      <c r="R6" s="205"/>
      <c r="S6" s="208">
        <f>'G-1'!S6:U6</f>
        <v>43027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 t="s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18</v>
      </c>
      <c r="C10" s="61">
        <v>82</v>
      </c>
      <c r="D10" s="61">
        <v>0</v>
      </c>
      <c r="E10" s="61">
        <v>3</v>
      </c>
      <c r="F10" s="62">
        <f t="shared" ref="F10:F22" si="0">B10*0.5+C10*1+D10*2+E10*2.5</f>
        <v>98.5</v>
      </c>
      <c r="G10" s="63"/>
      <c r="H10" s="64" t="s">
        <v>4</v>
      </c>
      <c r="I10" s="46">
        <v>27</v>
      </c>
      <c r="J10" s="46">
        <v>74</v>
      </c>
      <c r="K10" s="46">
        <v>0</v>
      </c>
      <c r="L10" s="46">
        <v>1</v>
      </c>
      <c r="M10" s="62">
        <f t="shared" ref="M10:M22" si="1">I10*0.5+J10*1+K10*2+L10*2.5</f>
        <v>90</v>
      </c>
      <c r="N10" s="65">
        <f>F20+F21+F22+M10</f>
        <v>443</v>
      </c>
      <c r="O10" s="64" t="s">
        <v>43</v>
      </c>
      <c r="P10" s="46">
        <v>31</v>
      </c>
      <c r="Q10" s="46">
        <v>71</v>
      </c>
      <c r="R10" s="46">
        <v>0</v>
      </c>
      <c r="S10" s="46">
        <v>2</v>
      </c>
      <c r="T10" s="62">
        <f t="shared" ref="T10:T21" si="2">P10*0.5+Q10*1+R10*2+S10*2.5</f>
        <v>91.5</v>
      </c>
      <c r="U10" s="66"/>
      <c r="V10" s="159">
        <f>SUM(B10:B22)+SUM(I10:I22)+SUM(P10:P21)</f>
        <v>1000</v>
      </c>
      <c r="W10" s="159">
        <f>SUM(C10:C22)+SUM(J10:J22)+SUM(Q10:Q21)</f>
        <v>3280</v>
      </c>
      <c r="X10" s="159">
        <f>SUM(D10:D22)+SUM(K10:K22)+SUM(R10:R21)</f>
        <v>0</v>
      </c>
      <c r="Y10" s="159">
        <f>SUM(E10:E22)+SUM(L10:L22)+SUM(S10:S21)</f>
        <v>48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16</v>
      </c>
      <c r="C11" s="61">
        <v>77</v>
      </c>
      <c r="D11" s="61">
        <v>0</v>
      </c>
      <c r="E11" s="61">
        <v>1</v>
      </c>
      <c r="F11" s="62">
        <f t="shared" si="0"/>
        <v>87.5</v>
      </c>
      <c r="G11" s="63"/>
      <c r="H11" s="64" t="s">
        <v>5</v>
      </c>
      <c r="I11" s="46">
        <v>29</v>
      </c>
      <c r="J11" s="46">
        <v>94</v>
      </c>
      <c r="K11" s="46">
        <v>0</v>
      </c>
      <c r="L11" s="46">
        <v>0</v>
      </c>
      <c r="M11" s="62">
        <f t="shared" si="1"/>
        <v>108.5</v>
      </c>
      <c r="N11" s="65">
        <f>F21+F22+M10+M11</f>
        <v>445</v>
      </c>
      <c r="O11" s="64" t="s">
        <v>44</v>
      </c>
      <c r="P11" s="46">
        <v>35</v>
      </c>
      <c r="Q11" s="46">
        <v>67</v>
      </c>
      <c r="R11" s="46">
        <v>0</v>
      </c>
      <c r="S11" s="46">
        <v>1</v>
      </c>
      <c r="T11" s="62">
        <f t="shared" si="2"/>
        <v>87</v>
      </c>
      <c r="U11" s="63"/>
      <c r="V11" s="160">
        <f>V10/$V$12</f>
        <v>0.23105360443622922</v>
      </c>
      <c r="W11" s="160">
        <f>W10/$V$12</f>
        <v>0.75785582255083184</v>
      </c>
      <c r="X11" s="160">
        <f>X10/$V$12</f>
        <v>0</v>
      </c>
      <c r="Y11" s="160">
        <f>Y10/$V$12</f>
        <v>1.1090573012939002E-2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21</v>
      </c>
      <c r="C12" s="61">
        <v>95</v>
      </c>
      <c r="D12" s="61">
        <v>0</v>
      </c>
      <c r="E12" s="61">
        <v>2</v>
      </c>
      <c r="F12" s="62">
        <f t="shared" si="0"/>
        <v>110.5</v>
      </c>
      <c r="G12" s="63"/>
      <c r="H12" s="64" t="s">
        <v>6</v>
      </c>
      <c r="I12" s="46">
        <v>25</v>
      </c>
      <c r="J12" s="46">
        <v>89</v>
      </c>
      <c r="K12" s="46">
        <v>0</v>
      </c>
      <c r="L12" s="46">
        <v>2</v>
      </c>
      <c r="M12" s="62">
        <f t="shared" si="1"/>
        <v>106.5</v>
      </c>
      <c r="N12" s="63">
        <f>F22+M10+M11+M12</f>
        <v>412.5</v>
      </c>
      <c r="O12" s="64" t="s">
        <v>32</v>
      </c>
      <c r="P12" s="46">
        <v>25</v>
      </c>
      <c r="Q12" s="46">
        <v>79</v>
      </c>
      <c r="R12" s="46">
        <v>0</v>
      </c>
      <c r="S12" s="46">
        <v>2</v>
      </c>
      <c r="T12" s="62">
        <f t="shared" si="2"/>
        <v>96.5</v>
      </c>
      <c r="U12" s="63"/>
      <c r="V12" s="159">
        <f>V10+W10+X10+Y10</f>
        <v>4328</v>
      </c>
      <c r="W12" s="159"/>
      <c r="X12" s="159"/>
      <c r="Y12" s="159"/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17</v>
      </c>
      <c r="C13" s="61">
        <v>123</v>
      </c>
      <c r="D13" s="61">
        <v>0</v>
      </c>
      <c r="E13" s="61">
        <v>1</v>
      </c>
      <c r="F13" s="62">
        <f t="shared" si="0"/>
        <v>134</v>
      </c>
      <c r="G13" s="63">
        <f t="shared" ref="G13:G19" si="3">F10+F11+F12+F13</f>
        <v>430.5</v>
      </c>
      <c r="H13" s="64" t="s">
        <v>7</v>
      </c>
      <c r="I13" s="46">
        <v>27</v>
      </c>
      <c r="J13" s="46">
        <v>85</v>
      </c>
      <c r="K13" s="46">
        <v>0</v>
      </c>
      <c r="L13" s="46">
        <v>0</v>
      </c>
      <c r="M13" s="62">
        <f t="shared" si="1"/>
        <v>98.5</v>
      </c>
      <c r="N13" s="63">
        <f t="shared" ref="N13:N18" si="4">M10+M11+M12+M13</f>
        <v>403.5</v>
      </c>
      <c r="O13" s="64" t="s">
        <v>33</v>
      </c>
      <c r="P13" s="46">
        <v>34</v>
      </c>
      <c r="Q13" s="46">
        <v>79</v>
      </c>
      <c r="R13" s="46">
        <v>0</v>
      </c>
      <c r="S13" s="46">
        <v>2</v>
      </c>
      <c r="T13" s="62">
        <f t="shared" si="2"/>
        <v>101</v>
      </c>
      <c r="U13" s="63">
        <f t="shared" ref="U13:U21" si="5">T10+T11+T12+T13</f>
        <v>376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20</v>
      </c>
      <c r="C14" s="61">
        <v>89</v>
      </c>
      <c r="D14" s="61">
        <v>0</v>
      </c>
      <c r="E14" s="61">
        <v>2</v>
      </c>
      <c r="F14" s="62">
        <f t="shared" si="0"/>
        <v>104</v>
      </c>
      <c r="G14" s="63">
        <f t="shared" si="3"/>
        <v>436</v>
      </c>
      <c r="H14" s="64" t="s">
        <v>9</v>
      </c>
      <c r="I14" s="46">
        <v>31</v>
      </c>
      <c r="J14" s="46">
        <v>97</v>
      </c>
      <c r="K14" s="46">
        <v>0</v>
      </c>
      <c r="L14" s="46">
        <v>0</v>
      </c>
      <c r="M14" s="62">
        <f t="shared" si="1"/>
        <v>112.5</v>
      </c>
      <c r="N14" s="63">
        <f t="shared" si="4"/>
        <v>426</v>
      </c>
      <c r="O14" s="64" t="s">
        <v>29</v>
      </c>
      <c r="P14" s="45">
        <v>40</v>
      </c>
      <c r="Q14" s="45">
        <v>72</v>
      </c>
      <c r="R14" s="45">
        <v>0</v>
      </c>
      <c r="S14" s="45">
        <v>4</v>
      </c>
      <c r="T14" s="62">
        <f t="shared" si="2"/>
        <v>102</v>
      </c>
      <c r="U14" s="63">
        <f t="shared" si="5"/>
        <v>386.5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9</v>
      </c>
      <c r="C15" s="61">
        <v>66</v>
      </c>
      <c r="D15" s="61">
        <v>0</v>
      </c>
      <c r="E15" s="61">
        <v>1</v>
      </c>
      <c r="F15" s="62">
        <f t="shared" si="0"/>
        <v>73</v>
      </c>
      <c r="G15" s="63">
        <f t="shared" si="3"/>
        <v>421.5</v>
      </c>
      <c r="H15" s="64" t="s">
        <v>12</v>
      </c>
      <c r="I15" s="46">
        <v>29</v>
      </c>
      <c r="J15" s="46">
        <v>92</v>
      </c>
      <c r="K15" s="46">
        <v>0</v>
      </c>
      <c r="L15" s="46">
        <v>0</v>
      </c>
      <c r="M15" s="62">
        <f t="shared" si="1"/>
        <v>106.5</v>
      </c>
      <c r="N15" s="63">
        <f t="shared" si="4"/>
        <v>424</v>
      </c>
      <c r="O15" s="60" t="s">
        <v>30</v>
      </c>
      <c r="P15" s="46">
        <v>29</v>
      </c>
      <c r="Q15" s="46">
        <v>69</v>
      </c>
      <c r="R15" s="46">
        <v>0</v>
      </c>
      <c r="S15" s="46">
        <v>2</v>
      </c>
      <c r="T15" s="62">
        <f t="shared" si="2"/>
        <v>88.5</v>
      </c>
      <c r="U15" s="63">
        <f t="shared" si="5"/>
        <v>388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13</v>
      </c>
      <c r="C16" s="61">
        <v>78</v>
      </c>
      <c r="D16" s="61">
        <v>0</v>
      </c>
      <c r="E16" s="61">
        <v>3</v>
      </c>
      <c r="F16" s="62">
        <f t="shared" si="0"/>
        <v>92</v>
      </c>
      <c r="G16" s="63">
        <f t="shared" si="3"/>
        <v>403</v>
      </c>
      <c r="H16" s="64" t="s">
        <v>15</v>
      </c>
      <c r="I16" s="46">
        <v>30</v>
      </c>
      <c r="J16" s="46">
        <v>88</v>
      </c>
      <c r="K16" s="46">
        <v>0</v>
      </c>
      <c r="L16" s="46">
        <v>0</v>
      </c>
      <c r="M16" s="62">
        <f t="shared" si="1"/>
        <v>103</v>
      </c>
      <c r="N16" s="63">
        <f t="shared" si="4"/>
        <v>420.5</v>
      </c>
      <c r="O16" s="64" t="s">
        <v>8</v>
      </c>
      <c r="P16" s="46">
        <v>25</v>
      </c>
      <c r="Q16" s="46">
        <v>80</v>
      </c>
      <c r="R16" s="46">
        <v>0</v>
      </c>
      <c r="S16" s="46">
        <v>0</v>
      </c>
      <c r="T16" s="62">
        <f t="shared" si="2"/>
        <v>92.5</v>
      </c>
      <c r="U16" s="63">
        <f t="shared" si="5"/>
        <v>384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11</v>
      </c>
      <c r="C17" s="61">
        <v>64</v>
      </c>
      <c r="D17" s="61">
        <v>0</v>
      </c>
      <c r="E17" s="61">
        <v>1</v>
      </c>
      <c r="F17" s="62">
        <f t="shared" si="0"/>
        <v>72</v>
      </c>
      <c r="G17" s="63">
        <f t="shared" si="3"/>
        <v>341</v>
      </c>
      <c r="H17" s="64" t="s">
        <v>18</v>
      </c>
      <c r="I17" s="46">
        <v>24</v>
      </c>
      <c r="J17" s="46">
        <v>101</v>
      </c>
      <c r="K17" s="46">
        <v>0</v>
      </c>
      <c r="L17" s="46">
        <v>1</v>
      </c>
      <c r="M17" s="62">
        <f t="shared" si="1"/>
        <v>115.5</v>
      </c>
      <c r="N17" s="63">
        <f t="shared" si="4"/>
        <v>437.5</v>
      </c>
      <c r="O17" s="64" t="s">
        <v>10</v>
      </c>
      <c r="P17" s="46">
        <v>35</v>
      </c>
      <c r="Q17" s="46">
        <v>83</v>
      </c>
      <c r="R17" s="46">
        <v>0</v>
      </c>
      <c r="S17" s="46">
        <v>0</v>
      </c>
      <c r="T17" s="62">
        <f t="shared" si="2"/>
        <v>100.5</v>
      </c>
      <c r="U17" s="63">
        <f t="shared" si="5"/>
        <v>383.5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36</v>
      </c>
      <c r="C18" s="61">
        <v>95</v>
      </c>
      <c r="D18" s="61">
        <v>0</v>
      </c>
      <c r="E18" s="61">
        <v>2</v>
      </c>
      <c r="F18" s="62">
        <f t="shared" si="0"/>
        <v>118</v>
      </c>
      <c r="G18" s="63">
        <f t="shared" si="3"/>
        <v>355</v>
      </c>
      <c r="H18" s="64" t="s">
        <v>20</v>
      </c>
      <c r="I18" s="46">
        <v>27</v>
      </c>
      <c r="J18" s="46">
        <v>119</v>
      </c>
      <c r="K18" s="46">
        <v>0</v>
      </c>
      <c r="L18" s="46">
        <v>1</v>
      </c>
      <c r="M18" s="62">
        <f t="shared" si="1"/>
        <v>135</v>
      </c>
      <c r="N18" s="63">
        <f t="shared" si="4"/>
        <v>460</v>
      </c>
      <c r="O18" s="64" t="s">
        <v>13</v>
      </c>
      <c r="P18" s="46">
        <v>45</v>
      </c>
      <c r="Q18" s="46">
        <v>77</v>
      </c>
      <c r="R18" s="46">
        <v>0</v>
      </c>
      <c r="S18" s="46">
        <v>0</v>
      </c>
      <c r="T18" s="62">
        <f t="shared" si="2"/>
        <v>99.5</v>
      </c>
      <c r="U18" s="63">
        <f t="shared" si="5"/>
        <v>381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14</v>
      </c>
      <c r="C19" s="69">
        <v>76</v>
      </c>
      <c r="D19" s="69">
        <v>0</v>
      </c>
      <c r="E19" s="69">
        <v>3</v>
      </c>
      <c r="F19" s="70">
        <f t="shared" si="0"/>
        <v>90.5</v>
      </c>
      <c r="G19" s="71">
        <f t="shared" si="3"/>
        <v>372.5</v>
      </c>
      <c r="H19" s="72" t="s">
        <v>22</v>
      </c>
      <c r="I19" s="45">
        <v>30</v>
      </c>
      <c r="J19" s="45">
        <v>117</v>
      </c>
      <c r="K19" s="45">
        <v>0</v>
      </c>
      <c r="L19" s="45">
        <v>3</v>
      </c>
      <c r="M19" s="62">
        <f t="shared" si="1"/>
        <v>139.5</v>
      </c>
      <c r="N19" s="63">
        <f>M16+M17+M18+M19</f>
        <v>493</v>
      </c>
      <c r="O19" s="64" t="s">
        <v>16</v>
      </c>
      <c r="P19" s="46">
        <v>34</v>
      </c>
      <c r="Q19" s="46">
        <v>89</v>
      </c>
      <c r="R19" s="46">
        <v>0</v>
      </c>
      <c r="S19" s="46">
        <v>0</v>
      </c>
      <c r="T19" s="62">
        <f t="shared" si="2"/>
        <v>106</v>
      </c>
      <c r="U19" s="63">
        <f t="shared" si="5"/>
        <v>398.5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27</v>
      </c>
      <c r="C20" s="67">
        <v>93</v>
      </c>
      <c r="D20" s="67">
        <v>0</v>
      </c>
      <c r="E20" s="67">
        <v>0</v>
      </c>
      <c r="F20" s="73">
        <f t="shared" si="0"/>
        <v>106.5</v>
      </c>
      <c r="G20" s="74"/>
      <c r="H20" s="64" t="s">
        <v>24</v>
      </c>
      <c r="I20" s="46">
        <v>28</v>
      </c>
      <c r="J20" s="46">
        <v>101</v>
      </c>
      <c r="K20" s="46">
        <v>0</v>
      </c>
      <c r="L20" s="46">
        <v>2</v>
      </c>
      <c r="M20" s="73">
        <f t="shared" si="1"/>
        <v>120</v>
      </c>
      <c r="N20" s="63">
        <f>M17+M18+M19+M20</f>
        <v>510</v>
      </c>
      <c r="O20" s="64" t="s">
        <v>45</v>
      </c>
      <c r="P20" s="45">
        <v>22</v>
      </c>
      <c r="Q20" s="45">
        <v>75</v>
      </c>
      <c r="R20" s="45">
        <v>0</v>
      </c>
      <c r="S20" s="45">
        <v>0</v>
      </c>
      <c r="T20" s="73">
        <f t="shared" si="2"/>
        <v>86</v>
      </c>
      <c r="U20" s="63">
        <f t="shared" si="5"/>
        <v>392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39</v>
      </c>
      <c r="C21" s="61">
        <v>117</v>
      </c>
      <c r="D21" s="61">
        <v>0</v>
      </c>
      <c r="E21" s="61">
        <v>1</v>
      </c>
      <c r="F21" s="62">
        <f t="shared" si="0"/>
        <v>139</v>
      </c>
      <c r="G21" s="75"/>
      <c r="H21" s="72" t="s">
        <v>25</v>
      </c>
      <c r="I21" s="46">
        <v>24</v>
      </c>
      <c r="J21" s="46">
        <v>88</v>
      </c>
      <c r="K21" s="46">
        <v>0</v>
      </c>
      <c r="L21" s="46">
        <v>2</v>
      </c>
      <c r="M21" s="62">
        <f t="shared" si="1"/>
        <v>105</v>
      </c>
      <c r="N21" s="63">
        <f>M18+M19+M20+M21</f>
        <v>499.5</v>
      </c>
      <c r="O21" s="68" t="s">
        <v>46</v>
      </c>
      <c r="P21" s="47">
        <v>17</v>
      </c>
      <c r="Q21" s="47">
        <v>61</v>
      </c>
      <c r="R21" s="47">
        <v>0</v>
      </c>
      <c r="S21" s="47">
        <v>0</v>
      </c>
      <c r="T21" s="70">
        <f t="shared" si="2"/>
        <v>69.5</v>
      </c>
      <c r="U21" s="71">
        <f t="shared" si="5"/>
        <v>361</v>
      </c>
      <c r="V21">
        <f>P21+P20+P19+P18</f>
        <v>118</v>
      </c>
      <c r="W21">
        <f t="shared" ref="W21:Y21" si="6">Q21+Q20+Q19+Q18</f>
        <v>302</v>
      </c>
      <c r="X21">
        <f t="shared" si="6"/>
        <v>0</v>
      </c>
      <c r="Y21">
        <f t="shared" si="6"/>
        <v>0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27</v>
      </c>
      <c r="C22" s="61">
        <v>89</v>
      </c>
      <c r="D22" s="61">
        <v>0</v>
      </c>
      <c r="E22" s="61">
        <v>2</v>
      </c>
      <c r="F22" s="62">
        <f t="shared" si="0"/>
        <v>107.5</v>
      </c>
      <c r="G22" s="63"/>
      <c r="H22" s="68" t="s">
        <v>26</v>
      </c>
      <c r="I22" s="47">
        <v>29</v>
      </c>
      <c r="J22" s="47">
        <v>89</v>
      </c>
      <c r="K22" s="47">
        <v>0</v>
      </c>
      <c r="L22" s="47">
        <v>1</v>
      </c>
      <c r="M22" s="62">
        <f t="shared" si="1"/>
        <v>106</v>
      </c>
      <c r="N22" s="71">
        <f>M19+M20+M21+M22</f>
        <v>470.5</v>
      </c>
      <c r="O22" s="64"/>
      <c r="P22" s="67"/>
      <c r="Q22" s="67"/>
      <c r="R22" s="67"/>
      <c r="S22" s="67"/>
      <c r="T22" s="73"/>
      <c r="U22" s="76"/>
      <c r="V22" s="157">
        <f>(V21*0.5)/V23</f>
        <v>0.14805520702634881</v>
      </c>
      <c r="W22" s="157">
        <f>W21/V23</f>
        <v>0.75784190715181932</v>
      </c>
      <c r="X22" s="157">
        <f>(X21*2)/V23</f>
        <v>0</v>
      </c>
      <c r="Y22" s="157">
        <f>(Y21*2.5)/V23</f>
        <v>0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436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510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398.5</v>
      </c>
      <c r="V23" s="158">
        <f>U23</f>
        <v>398.5</v>
      </c>
      <c r="Z23" s="1"/>
      <c r="AA23" s="1"/>
      <c r="AB23" s="1"/>
    </row>
    <row r="24" spans="1:28" ht="13.5" customHeight="1" x14ac:dyDescent="0.2">
      <c r="A24" s="197"/>
      <c r="B24" s="198"/>
      <c r="C24" s="83" t="s">
        <v>73</v>
      </c>
      <c r="D24" s="86"/>
      <c r="E24" s="86"/>
      <c r="F24" s="87" t="s">
        <v>66</v>
      </c>
      <c r="G24" s="88"/>
      <c r="H24" s="197"/>
      <c r="I24" s="198"/>
      <c r="J24" s="83" t="s">
        <v>73</v>
      </c>
      <c r="K24" s="86"/>
      <c r="L24" s="86"/>
      <c r="M24" s="87" t="s">
        <v>92</v>
      </c>
      <c r="N24" s="88"/>
      <c r="O24" s="197"/>
      <c r="P24" s="198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CALLE 72 X CARRERA 48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7248</v>
      </c>
      <c r="M6" s="181"/>
      <c r="N6" s="181"/>
      <c r="O6" s="12"/>
      <c r="P6" s="176" t="s">
        <v>58</v>
      </c>
      <c r="Q6" s="176"/>
      <c r="R6" s="176"/>
      <c r="S6" s="216">
        <f>'G-1'!S6:U6</f>
        <v>43027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'G-1'!B10+'G-2'!B10+'G-3'!B10</f>
        <v>97</v>
      </c>
      <c r="C10" s="46">
        <f>'G-1'!C10+'G-2'!C10+'G-3'!C10</f>
        <v>445</v>
      </c>
      <c r="D10" s="46">
        <f>'G-1'!D10+'G-2'!D10+'G-3'!D10</f>
        <v>49</v>
      </c>
      <c r="E10" s="46">
        <f>'G-1'!E10+'G-2'!E10+'G-3'!E10</f>
        <v>7</v>
      </c>
      <c r="F10" s="6">
        <f t="shared" ref="F10:F22" si="0">B10*0.5+C10*1+D10*2+E10*2.5</f>
        <v>609</v>
      </c>
      <c r="G10" s="2"/>
      <c r="H10" s="19" t="s">
        <v>4</v>
      </c>
      <c r="I10" s="46">
        <f>'G-1'!I10+'G-2'!I10+'G-3'!I10</f>
        <v>97</v>
      </c>
      <c r="J10" s="46">
        <f>'G-1'!J10+'G-2'!J10+'G-3'!J10</f>
        <v>348</v>
      </c>
      <c r="K10" s="46">
        <f>'G-1'!K10+'G-2'!K10+'G-3'!K10</f>
        <v>40</v>
      </c>
      <c r="L10" s="46">
        <f>'G-1'!L10+'G-2'!L10+'G-3'!L10</f>
        <v>3</v>
      </c>
      <c r="M10" s="6">
        <f t="shared" ref="M10:M22" si="1">I10*0.5+J10*1+K10*2+L10*2.5</f>
        <v>484</v>
      </c>
      <c r="N10" s="9">
        <f>F20+F21+F22+M10</f>
        <v>1955</v>
      </c>
      <c r="O10" s="19" t="s">
        <v>43</v>
      </c>
      <c r="P10" s="46">
        <f>'G-1'!P10+'G-2'!P10+'G-3'!P10</f>
        <v>76</v>
      </c>
      <c r="Q10" s="46">
        <f>'G-1'!Q10+'G-2'!Q10+'G-3'!Q10</f>
        <v>300</v>
      </c>
      <c r="R10" s="46">
        <f>'G-1'!R10+'G-2'!R10+'G-3'!R10</f>
        <v>32</v>
      </c>
      <c r="S10" s="46">
        <f>'G-1'!S10+'G-2'!S10+'G-3'!S10</f>
        <v>6</v>
      </c>
      <c r="T10" s="6">
        <f t="shared" ref="T10:T21" si="2">P10*0.5+Q10*1+R10*2+S10*2.5</f>
        <v>417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96</v>
      </c>
      <c r="C11" s="46">
        <f>'G-1'!C11+'G-2'!C11+'G-3'!C11</f>
        <v>443</v>
      </c>
      <c r="D11" s="46">
        <f>'G-1'!D11+'G-2'!D11+'G-3'!D11</f>
        <v>43</v>
      </c>
      <c r="E11" s="46">
        <f>'G-1'!E11+'G-2'!E11+'G-3'!E11</f>
        <v>5</v>
      </c>
      <c r="F11" s="6">
        <f t="shared" si="0"/>
        <v>589.5</v>
      </c>
      <c r="G11" s="2"/>
      <c r="H11" s="19" t="s">
        <v>5</v>
      </c>
      <c r="I11" s="46">
        <f>'G-1'!I11+'G-2'!I11+'G-3'!I11</f>
        <v>83</v>
      </c>
      <c r="J11" s="46">
        <f>'G-1'!J11+'G-2'!J11+'G-3'!J11</f>
        <v>371</v>
      </c>
      <c r="K11" s="46">
        <f>'G-1'!K11+'G-2'!K11+'G-3'!K11</f>
        <v>34</v>
      </c>
      <c r="L11" s="46">
        <f>'G-1'!L11+'G-2'!L11+'G-3'!L11</f>
        <v>5</v>
      </c>
      <c r="M11" s="6">
        <f t="shared" si="1"/>
        <v>493</v>
      </c>
      <c r="N11" s="9">
        <f>F21+F22+M10+M11</f>
        <v>1954</v>
      </c>
      <c r="O11" s="19" t="s">
        <v>44</v>
      </c>
      <c r="P11" s="46">
        <f>'G-1'!P11+'G-2'!P11+'G-3'!P11</f>
        <v>80</v>
      </c>
      <c r="Q11" s="46">
        <f>'G-1'!Q11+'G-2'!Q11+'G-3'!Q11</f>
        <v>323</v>
      </c>
      <c r="R11" s="46">
        <f>'G-1'!R11+'G-2'!R11+'G-3'!R11</f>
        <v>34</v>
      </c>
      <c r="S11" s="46">
        <f>'G-1'!S11+'G-2'!S11+'G-3'!S11</f>
        <v>3</v>
      </c>
      <c r="T11" s="6">
        <f t="shared" si="2"/>
        <v>438.5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106</v>
      </c>
      <c r="C12" s="46">
        <f>'G-1'!C12+'G-2'!C12+'G-3'!C12</f>
        <v>457</v>
      </c>
      <c r="D12" s="46">
        <f>'G-1'!D12+'G-2'!D12+'G-3'!D12</f>
        <v>51</v>
      </c>
      <c r="E12" s="46">
        <f>'G-1'!E12+'G-2'!E12+'G-3'!E12</f>
        <v>7</v>
      </c>
      <c r="F12" s="6">
        <f t="shared" si="0"/>
        <v>629.5</v>
      </c>
      <c r="G12" s="2"/>
      <c r="H12" s="19" t="s">
        <v>6</v>
      </c>
      <c r="I12" s="46">
        <f>'G-1'!I12+'G-2'!I12+'G-3'!I12</f>
        <v>65</v>
      </c>
      <c r="J12" s="46">
        <f>'G-1'!J12+'G-2'!J12+'G-3'!J12</f>
        <v>351</v>
      </c>
      <c r="K12" s="46">
        <f>'G-1'!K12+'G-2'!K12+'G-3'!K12</f>
        <v>39</v>
      </c>
      <c r="L12" s="46">
        <f>'G-1'!L12+'G-2'!L12+'G-3'!L12</f>
        <v>9</v>
      </c>
      <c r="M12" s="6">
        <f t="shared" si="1"/>
        <v>484</v>
      </c>
      <c r="N12" s="2">
        <f>F22+M10+M11+M12</f>
        <v>1925.5</v>
      </c>
      <c r="O12" s="19" t="s">
        <v>32</v>
      </c>
      <c r="P12" s="46">
        <f>'G-1'!P12+'G-2'!P12+'G-3'!P12</f>
        <v>71</v>
      </c>
      <c r="Q12" s="46">
        <f>'G-1'!Q12+'G-2'!Q12+'G-3'!Q12</f>
        <v>328</v>
      </c>
      <c r="R12" s="46">
        <f>'G-1'!R12+'G-2'!R12+'G-3'!R12</f>
        <v>40</v>
      </c>
      <c r="S12" s="46">
        <f>'G-1'!S12+'G-2'!S12+'G-3'!S12</f>
        <v>3</v>
      </c>
      <c r="T12" s="6">
        <f t="shared" si="2"/>
        <v>451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84</v>
      </c>
      <c r="C13" s="46">
        <f>'G-1'!C13+'G-2'!C13+'G-3'!C13</f>
        <v>471</v>
      </c>
      <c r="D13" s="46">
        <f>'G-1'!D13+'G-2'!D13+'G-3'!D13</f>
        <v>50</v>
      </c>
      <c r="E13" s="46">
        <f>'G-1'!E13+'G-2'!E13+'G-3'!E13</f>
        <v>4</v>
      </c>
      <c r="F13" s="6">
        <f t="shared" si="0"/>
        <v>623</v>
      </c>
      <c r="G13" s="2">
        <f t="shared" ref="G13:G19" si="3">F10+F11+F12+F13</f>
        <v>2451</v>
      </c>
      <c r="H13" s="19" t="s">
        <v>7</v>
      </c>
      <c r="I13" s="46">
        <f>'G-1'!I13+'G-2'!I13+'G-3'!I13</f>
        <v>74</v>
      </c>
      <c r="J13" s="46">
        <f>'G-1'!J13+'G-2'!J13+'G-3'!J13</f>
        <v>346</v>
      </c>
      <c r="K13" s="46">
        <f>'G-1'!K13+'G-2'!K13+'G-3'!K13</f>
        <v>44</v>
      </c>
      <c r="L13" s="46">
        <f>'G-1'!L13+'G-2'!L13+'G-3'!L13</f>
        <v>4</v>
      </c>
      <c r="M13" s="6">
        <f t="shared" si="1"/>
        <v>481</v>
      </c>
      <c r="N13" s="2">
        <f t="shared" ref="N13:N18" si="4">M10+M11+M12+M13</f>
        <v>1942</v>
      </c>
      <c r="O13" s="19" t="s">
        <v>33</v>
      </c>
      <c r="P13" s="46">
        <f>'G-1'!P13+'G-2'!P13+'G-3'!P13</f>
        <v>86</v>
      </c>
      <c r="Q13" s="46">
        <f>'G-1'!Q13+'G-2'!Q13+'G-3'!Q13</f>
        <v>331</v>
      </c>
      <c r="R13" s="46">
        <f>'G-1'!R13+'G-2'!R13+'G-3'!R13</f>
        <v>42</v>
      </c>
      <c r="S13" s="46">
        <f>'G-1'!S13+'G-2'!S13+'G-3'!S13</f>
        <v>3</v>
      </c>
      <c r="T13" s="6">
        <f t="shared" si="2"/>
        <v>465.5</v>
      </c>
      <c r="U13" s="2">
        <f t="shared" ref="U13:U21" si="5">T10+T11+T12+T13</f>
        <v>1772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96</v>
      </c>
      <c r="C14" s="46">
        <f>'G-1'!C14+'G-2'!C14+'G-3'!C14</f>
        <v>399</v>
      </c>
      <c r="D14" s="46">
        <f>'G-1'!D14+'G-2'!D14+'G-3'!D14</f>
        <v>53</v>
      </c>
      <c r="E14" s="46">
        <f>'G-1'!E14+'G-2'!E14+'G-3'!E14</f>
        <v>8</v>
      </c>
      <c r="F14" s="6">
        <f t="shared" si="0"/>
        <v>573</v>
      </c>
      <c r="G14" s="2">
        <f t="shared" si="3"/>
        <v>2415</v>
      </c>
      <c r="H14" s="19" t="s">
        <v>9</v>
      </c>
      <c r="I14" s="46">
        <f>'G-1'!I14+'G-2'!I14+'G-3'!I14</f>
        <v>75</v>
      </c>
      <c r="J14" s="46">
        <f>'G-1'!J14+'G-2'!J14+'G-3'!J14</f>
        <v>352</v>
      </c>
      <c r="K14" s="46">
        <f>'G-1'!K14+'G-2'!K14+'G-3'!K14</f>
        <v>40</v>
      </c>
      <c r="L14" s="46">
        <f>'G-1'!L14+'G-2'!L14+'G-3'!L14</f>
        <v>2</v>
      </c>
      <c r="M14" s="6">
        <f t="shared" si="1"/>
        <v>474.5</v>
      </c>
      <c r="N14" s="2">
        <f t="shared" si="4"/>
        <v>1932.5</v>
      </c>
      <c r="O14" s="19" t="s">
        <v>29</v>
      </c>
      <c r="P14" s="46">
        <f>'G-1'!P14+'G-2'!P14+'G-3'!P14</f>
        <v>92</v>
      </c>
      <c r="Q14" s="46">
        <f>'G-1'!Q14+'G-2'!Q14+'G-3'!Q14</f>
        <v>320</v>
      </c>
      <c r="R14" s="46">
        <f>'G-1'!R14+'G-2'!R14+'G-3'!R14</f>
        <v>44</v>
      </c>
      <c r="S14" s="46">
        <f>'G-1'!S14+'G-2'!S14+'G-3'!S14</f>
        <v>6</v>
      </c>
      <c r="T14" s="6">
        <f t="shared" si="2"/>
        <v>469</v>
      </c>
      <c r="U14" s="2">
        <f t="shared" si="5"/>
        <v>1824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94</v>
      </c>
      <c r="C15" s="46">
        <f>'G-1'!C15+'G-2'!C15+'G-3'!C15</f>
        <v>364</v>
      </c>
      <c r="D15" s="46">
        <f>'G-1'!D15+'G-2'!D15+'G-3'!D15</f>
        <v>42</v>
      </c>
      <c r="E15" s="46">
        <f>'G-1'!E15+'G-2'!E15+'G-3'!E15</f>
        <v>8</v>
      </c>
      <c r="F15" s="6">
        <f t="shared" si="0"/>
        <v>515</v>
      </c>
      <c r="G15" s="2">
        <f t="shared" si="3"/>
        <v>2340.5</v>
      </c>
      <c r="H15" s="19" t="s">
        <v>12</v>
      </c>
      <c r="I15" s="46">
        <f>'G-1'!I15+'G-2'!I15+'G-3'!I15</f>
        <v>84</v>
      </c>
      <c r="J15" s="46">
        <f>'G-1'!J15+'G-2'!J15+'G-3'!J15</f>
        <v>350</v>
      </c>
      <c r="K15" s="46">
        <f>'G-1'!K15+'G-2'!K15+'G-3'!K15</f>
        <v>38</v>
      </c>
      <c r="L15" s="46">
        <f>'G-1'!L15+'G-2'!L15+'G-3'!L15</f>
        <v>3</v>
      </c>
      <c r="M15" s="6">
        <f t="shared" si="1"/>
        <v>475.5</v>
      </c>
      <c r="N15" s="2">
        <f t="shared" si="4"/>
        <v>1915</v>
      </c>
      <c r="O15" s="18" t="s">
        <v>30</v>
      </c>
      <c r="P15" s="46">
        <f>'G-1'!P15+'G-2'!P15+'G-3'!P15</f>
        <v>95</v>
      </c>
      <c r="Q15" s="46">
        <f>'G-1'!Q15+'G-2'!Q15+'G-3'!Q15</f>
        <v>333</v>
      </c>
      <c r="R15" s="46">
        <f>'G-1'!R15+'G-2'!R15+'G-3'!R15</f>
        <v>30</v>
      </c>
      <c r="S15" s="46">
        <f>'G-1'!S15+'G-2'!S15+'G-3'!S15</f>
        <v>7</v>
      </c>
      <c r="T15" s="6">
        <f t="shared" si="2"/>
        <v>458</v>
      </c>
      <c r="U15" s="2">
        <f t="shared" si="5"/>
        <v>1843.5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86</v>
      </c>
      <c r="C16" s="46">
        <f>'G-1'!C16+'G-2'!C16+'G-3'!C16</f>
        <v>370</v>
      </c>
      <c r="D16" s="46">
        <f>'G-1'!D16+'G-2'!D16+'G-3'!D16</f>
        <v>43</v>
      </c>
      <c r="E16" s="46">
        <f>'G-1'!E16+'G-2'!E16+'G-3'!E16</f>
        <v>11</v>
      </c>
      <c r="F16" s="6">
        <f t="shared" si="0"/>
        <v>526.5</v>
      </c>
      <c r="G16" s="2">
        <f t="shared" si="3"/>
        <v>2237.5</v>
      </c>
      <c r="H16" s="19" t="s">
        <v>15</v>
      </c>
      <c r="I16" s="46">
        <f>'G-1'!I16+'G-2'!I16+'G-3'!I16</f>
        <v>74</v>
      </c>
      <c r="J16" s="46">
        <f>'G-1'!J16+'G-2'!J16+'G-3'!J16</f>
        <v>335</v>
      </c>
      <c r="K16" s="46">
        <f>'G-1'!K16+'G-2'!K16+'G-3'!K16</f>
        <v>33</v>
      </c>
      <c r="L16" s="46">
        <f>'G-1'!L16+'G-2'!L16+'G-3'!L16</f>
        <v>1</v>
      </c>
      <c r="M16" s="6">
        <f t="shared" si="1"/>
        <v>440.5</v>
      </c>
      <c r="N16" s="2">
        <f t="shared" si="4"/>
        <v>1871.5</v>
      </c>
      <c r="O16" s="19" t="s">
        <v>8</v>
      </c>
      <c r="P16" s="46">
        <f>'G-1'!P16+'G-2'!P16+'G-3'!P16</f>
        <v>76</v>
      </c>
      <c r="Q16" s="46">
        <f>'G-1'!Q16+'G-2'!Q16+'G-3'!Q16</f>
        <v>352</v>
      </c>
      <c r="R16" s="46">
        <f>'G-1'!R16+'G-2'!R16+'G-3'!R16</f>
        <v>43</v>
      </c>
      <c r="S16" s="46">
        <f>'G-1'!S16+'G-2'!S16+'G-3'!S16</f>
        <v>1</v>
      </c>
      <c r="T16" s="6">
        <f t="shared" si="2"/>
        <v>478.5</v>
      </c>
      <c r="U16" s="2">
        <f t="shared" si="5"/>
        <v>1871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81</v>
      </c>
      <c r="C17" s="46">
        <f>'G-1'!C17+'G-2'!C17+'G-3'!C17</f>
        <v>369</v>
      </c>
      <c r="D17" s="46">
        <f>'G-1'!D17+'G-2'!D17+'G-3'!D17</f>
        <v>36</v>
      </c>
      <c r="E17" s="46">
        <f>'G-1'!E17+'G-2'!E17+'G-3'!E17</f>
        <v>7</v>
      </c>
      <c r="F17" s="6">
        <f t="shared" si="0"/>
        <v>499</v>
      </c>
      <c r="G17" s="2">
        <f t="shared" si="3"/>
        <v>2113.5</v>
      </c>
      <c r="H17" s="19" t="s">
        <v>18</v>
      </c>
      <c r="I17" s="46">
        <f>'G-1'!I17+'G-2'!I17+'G-3'!I17</f>
        <v>83</v>
      </c>
      <c r="J17" s="46">
        <f>'G-1'!J17+'G-2'!J17+'G-3'!J17</f>
        <v>354</v>
      </c>
      <c r="K17" s="46">
        <f>'G-1'!K17+'G-2'!K17+'G-3'!K17</f>
        <v>32</v>
      </c>
      <c r="L17" s="46">
        <f>'G-1'!L17+'G-2'!L17+'G-3'!L17</f>
        <v>5</v>
      </c>
      <c r="M17" s="6">
        <f t="shared" si="1"/>
        <v>472</v>
      </c>
      <c r="N17" s="2">
        <f t="shared" si="4"/>
        <v>1862.5</v>
      </c>
      <c r="O17" s="19" t="s">
        <v>10</v>
      </c>
      <c r="P17" s="46">
        <f>'G-1'!P17+'G-2'!P17+'G-3'!P17</f>
        <v>90</v>
      </c>
      <c r="Q17" s="46">
        <f>'G-1'!Q17+'G-2'!Q17+'G-3'!Q17</f>
        <v>365</v>
      </c>
      <c r="R17" s="46">
        <f>'G-1'!R17+'G-2'!R17+'G-3'!R17</f>
        <v>39</v>
      </c>
      <c r="S17" s="46">
        <f>'G-1'!S17+'G-2'!S17+'G-3'!S17</f>
        <v>1</v>
      </c>
      <c r="T17" s="6">
        <f t="shared" si="2"/>
        <v>490.5</v>
      </c>
      <c r="U17" s="2">
        <f t="shared" si="5"/>
        <v>1896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84</v>
      </c>
      <c r="C18" s="46">
        <f>'G-1'!C18+'G-2'!C18+'G-3'!C18</f>
        <v>418</v>
      </c>
      <c r="D18" s="46">
        <f>'G-1'!D18+'G-2'!D18+'G-3'!D18</f>
        <v>36</v>
      </c>
      <c r="E18" s="46">
        <f>'G-1'!E18+'G-2'!E18+'G-3'!E18</f>
        <v>6</v>
      </c>
      <c r="F18" s="6">
        <f t="shared" si="0"/>
        <v>547</v>
      </c>
      <c r="G18" s="2">
        <f t="shared" si="3"/>
        <v>2087.5</v>
      </c>
      <c r="H18" s="19" t="s">
        <v>20</v>
      </c>
      <c r="I18" s="46">
        <f>'G-1'!I18+'G-2'!I18+'G-3'!I18</f>
        <v>78</v>
      </c>
      <c r="J18" s="46">
        <f>'G-1'!J18+'G-2'!J18+'G-3'!J18</f>
        <v>389</v>
      </c>
      <c r="K18" s="46">
        <f>'G-1'!K18+'G-2'!K18+'G-3'!K18</f>
        <v>33</v>
      </c>
      <c r="L18" s="46">
        <f>'G-1'!L18+'G-2'!L18+'G-3'!L18</f>
        <v>9</v>
      </c>
      <c r="M18" s="6">
        <f t="shared" si="1"/>
        <v>516.5</v>
      </c>
      <c r="N18" s="2">
        <f t="shared" si="4"/>
        <v>1904.5</v>
      </c>
      <c r="O18" s="19" t="s">
        <v>13</v>
      </c>
      <c r="P18" s="46">
        <f>'G-1'!P18+'G-2'!P18+'G-3'!P18</f>
        <v>82</v>
      </c>
      <c r="Q18" s="46">
        <f>'G-1'!Q18+'G-2'!Q18+'G-3'!Q18</f>
        <v>256</v>
      </c>
      <c r="R18" s="46">
        <f>'G-1'!R18+'G-2'!R18+'G-3'!R18</f>
        <v>23</v>
      </c>
      <c r="S18" s="46">
        <f>'G-1'!S18+'G-2'!S18+'G-3'!S18</f>
        <v>1</v>
      </c>
      <c r="T18" s="6">
        <f t="shared" si="2"/>
        <v>345.5</v>
      </c>
      <c r="U18" s="2">
        <f t="shared" si="5"/>
        <v>1772.5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6">
        <f>'G-1'!B19+'G-2'!B19+'G-3'!B19</f>
        <v>68</v>
      </c>
      <c r="C19" s="46">
        <f>'G-1'!C19+'G-2'!C19+'G-3'!C19</f>
        <v>377</v>
      </c>
      <c r="D19" s="46">
        <f>'G-1'!D19+'G-2'!D19+'G-3'!D19</f>
        <v>37</v>
      </c>
      <c r="E19" s="46">
        <f>'G-1'!E19+'G-2'!E19+'G-3'!E19</f>
        <v>5</v>
      </c>
      <c r="F19" s="7">
        <f t="shared" si="0"/>
        <v>497.5</v>
      </c>
      <c r="G19" s="3">
        <f t="shared" si="3"/>
        <v>2070</v>
      </c>
      <c r="H19" s="20" t="s">
        <v>22</v>
      </c>
      <c r="I19" s="46">
        <f>'G-1'!I19+'G-2'!I19+'G-3'!I19</f>
        <v>99</v>
      </c>
      <c r="J19" s="46">
        <f>'G-1'!J19+'G-2'!J19+'G-3'!J19</f>
        <v>418</v>
      </c>
      <c r="K19" s="46">
        <f>'G-1'!K19+'G-2'!K19+'G-3'!K19</f>
        <v>38</v>
      </c>
      <c r="L19" s="46">
        <f>'G-1'!L19+'G-2'!L19+'G-3'!L19</f>
        <v>9</v>
      </c>
      <c r="M19" s="6">
        <f t="shared" si="1"/>
        <v>566</v>
      </c>
      <c r="N19" s="2">
        <f>M16+M17+M18+M19</f>
        <v>1995</v>
      </c>
      <c r="O19" s="19" t="s">
        <v>16</v>
      </c>
      <c r="P19" s="46">
        <f>'G-1'!P19+'G-2'!P19+'G-3'!P19</f>
        <v>60</v>
      </c>
      <c r="Q19" s="46">
        <f>'G-1'!Q19+'G-2'!Q19+'G-3'!Q19</f>
        <v>260</v>
      </c>
      <c r="R19" s="46">
        <f>'G-1'!R19+'G-2'!R19+'G-3'!R19</f>
        <v>25</v>
      </c>
      <c r="S19" s="46">
        <f>'G-1'!S19+'G-2'!S19+'G-3'!S19</f>
        <v>1</v>
      </c>
      <c r="T19" s="6">
        <f t="shared" si="2"/>
        <v>342.5</v>
      </c>
      <c r="U19" s="2">
        <f t="shared" si="5"/>
        <v>1657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6">
        <f>'G-1'!B20+'G-2'!B20+'G-3'!B20</f>
        <v>80</v>
      </c>
      <c r="C20" s="46">
        <f>'G-1'!C20+'G-2'!C20+'G-3'!C20</f>
        <v>364</v>
      </c>
      <c r="D20" s="46">
        <f>'G-1'!D20+'G-2'!D20+'G-3'!D20</f>
        <v>40</v>
      </c>
      <c r="E20" s="46">
        <f>'G-1'!E20+'G-2'!E20+'G-3'!E20</f>
        <v>4</v>
      </c>
      <c r="F20" s="8">
        <f t="shared" si="0"/>
        <v>494</v>
      </c>
      <c r="G20" s="35"/>
      <c r="H20" s="19" t="s">
        <v>24</v>
      </c>
      <c r="I20" s="46">
        <f>'G-1'!I20+'G-2'!I20+'G-3'!I20</f>
        <v>93</v>
      </c>
      <c r="J20" s="46">
        <f>'G-1'!J20+'G-2'!J20+'G-3'!J20</f>
        <v>396</v>
      </c>
      <c r="K20" s="46">
        <f>'G-1'!K20+'G-2'!K20+'G-3'!K20</f>
        <v>37</v>
      </c>
      <c r="L20" s="46">
        <f>'G-1'!L20+'G-2'!L20+'G-3'!L20</f>
        <v>6</v>
      </c>
      <c r="M20" s="8">
        <f t="shared" si="1"/>
        <v>531.5</v>
      </c>
      <c r="N20" s="2">
        <f>M17+M18+M19+M20</f>
        <v>2086</v>
      </c>
      <c r="O20" s="19" t="s">
        <v>45</v>
      </c>
      <c r="P20" s="46">
        <f>'G-1'!P20+'G-2'!P20+'G-3'!P20</f>
        <v>62</v>
      </c>
      <c r="Q20" s="46">
        <f>'G-1'!Q20+'G-2'!Q20+'G-3'!Q20</f>
        <v>296</v>
      </c>
      <c r="R20" s="46">
        <f>'G-1'!R20+'G-2'!R20+'G-3'!R20</f>
        <v>34</v>
      </c>
      <c r="S20" s="46">
        <f>'G-1'!S20+'G-2'!S20+'G-3'!S20</f>
        <v>0</v>
      </c>
      <c r="T20" s="8">
        <f t="shared" si="2"/>
        <v>395</v>
      </c>
      <c r="U20" s="2">
        <f t="shared" si="5"/>
        <v>1573.5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</f>
        <v>80</v>
      </c>
      <c r="C21" s="46">
        <f>'G-1'!C21+'G-2'!C21+'G-3'!C21</f>
        <v>392</v>
      </c>
      <c r="D21" s="46">
        <f>'G-1'!D21+'G-2'!D21+'G-3'!D21</f>
        <v>34</v>
      </c>
      <c r="E21" s="46">
        <f>'G-1'!E21+'G-2'!E21+'G-3'!E21</f>
        <v>5</v>
      </c>
      <c r="F21" s="6">
        <f t="shared" si="0"/>
        <v>512.5</v>
      </c>
      <c r="G21" s="36"/>
      <c r="H21" s="20" t="s">
        <v>25</v>
      </c>
      <c r="I21" s="46">
        <f>'G-1'!I21+'G-2'!I21+'G-3'!I21</f>
        <v>87</v>
      </c>
      <c r="J21" s="46">
        <f>'G-1'!J21+'G-2'!J21+'G-3'!J21</f>
        <v>414</v>
      </c>
      <c r="K21" s="46">
        <f>'G-1'!K21+'G-2'!K21+'G-3'!K21</f>
        <v>41</v>
      </c>
      <c r="L21" s="46">
        <f>'G-1'!L21+'G-2'!L21+'G-3'!L21</f>
        <v>4</v>
      </c>
      <c r="M21" s="6">
        <f t="shared" si="1"/>
        <v>549.5</v>
      </c>
      <c r="N21" s="2">
        <f>M18+M19+M20+M21</f>
        <v>2163.5</v>
      </c>
      <c r="O21" s="21" t="s">
        <v>46</v>
      </c>
      <c r="P21" s="46">
        <f>'G-1'!P21+'G-2'!P21+'G-3'!P21</f>
        <v>56</v>
      </c>
      <c r="Q21" s="46">
        <f>'G-1'!Q21+'G-2'!Q21+'G-3'!Q21</f>
        <v>278</v>
      </c>
      <c r="R21" s="46">
        <f>'G-1'!R21+'G-2'!R21+'G-3'!R21</f>
        <v>34</v>
      </c>
      <c r="S21" s="46">
        <f>'G-1'!S21+'G-2'!S21+'G-3'!S21</f>
        <v>0</v>
      </c>
      <c r="T21" s="7">
        <f t="shared" si="2"/>
        <v>374</v>
      </c>
      <c r="U21" s="3">
        <f t="shared" si="5"/>
        <v>1457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</f>
        <v>76</v>
      </c>
      <c r="C22" s="46">
        <f>'G-1'!C22+'G-2'!C22+'G-3'!C22</f>
        <v>346</v>
      </c>
      <c r="D22" s="46">
        <f>'G-1'!D22+'G-2'!D22+'G-3'!D22</f>
        <v>34</v>
      </c>
      <c r="E22" s="46">
        <f>'G-1'!E22+'G-2'!E22+'G-3'!E22</f>
        <v>5</v>
      </c>
      <c r="F22" s="6">
        <f t="shared" si="0"/>
        <v>464.5</v>
      </c>
      <c r="G22" s="2"/>
      <c r="H22" s="21" t="s">
        <v>26</v>
      </c>
      <c r="I22" s="46">
        <f>'G-1'!I22+'G-2'!I22+'G-3'!I22</f>
        <v>109</v>
      </c>
      <c r="J22" s="46">
        <f>'G-1'!J22+'G-2'!J22+'G-3'!J22</f>
        <v>385</v>
      </c>
      <c r="K22" s="46">
        <f>'G-1'!K22+'G-2'!K22+'G-3'!K22</f>
        <v>43</v>
      </c>
      <c r="L22" s="46">
        <f>'G-1'!L22+'G-2'!L22+'G-3'!L22</f>
        <v>7</v>
      </c>
      <c r="M22" s="6">
        <f t="shared" si="1"/>
        <v>543</v>
      </c>
      <c r="N22" s="3">
        <f>M19+M20+M21+M22</f>
        <v>2190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2451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2190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1896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79</v>
      </c>
      <c r="G24" s="88"/>
      <c r="H24" s="167"/>
      <c r="I24" s="168"/>
      <c r="J24" s="82" t="s">
        <v>73</v>
      </c>
      <c r="K24" s="86"/>
      <c r="L24" s="86"/>
      <c r="M24" s="87" t="s">
        <v>64</v>
      </c>
      <c r="N24" s="88"/>
      <c r="O24" s="167"/>
      <c r="P24" s="168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K50" sqref="K5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7" t="s">
        <v>111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8" t="s">
        <v>112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20" t="str">
        <f>'G-1'!D5</f>
        <v>CALLE 72 X CARRERA 48</v>
      </c>
      <c r="D5" s="220"/>
      <c r="E5" s="220"/>
      <c r="F5" s="111"/>
      <c r="G5" s="112"/>
      <c r="H5" s="103" t="s">
        <v>53</v>
      </c>
      <c r="I5" s="221">
        <f>'G-1'!L5</f>
        <v>7248</v>
      </c>
      <c r="J5" s="221"/>
    </row>
    <row r="6" spans="1:10" x14ac:dyDescent="0.2">
      <c r="A6" s="176" t="s">
        <v>113</v>
      </c>
      <c r="B6" s="176"/>
      <c r="C6" s="222" t="s">
        <v>138</v>
      </c>
      <c r="D6" s="222"/>
      <c r="E6" s="222"/>
      <c r="F6" s="111"/>
      <c r="G6" s="112"/>
      <c r="H6" s="103" t="s">
        <v>58</v>
      </c>
      <c r="I6" s="223">
        <f>'G-1'!S6</f>
        <v>43027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114</v>
      </c>
      <c r="B8" s="227" t="s">
        <v>115</v>
      </c>
      <c r="C8" s="225" t="s">
        <v>116</v>
      </c>
      <c r="D8" s="227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9" t="s">
        <v>122</v>
      </c>
      <c r="J8" s="231" t="s">
        <v>123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33" t="s">
        <v>124</v>
      </c>
      <c r="B10" s="236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4"/>
      <c r="B11" s="237"/>
      <c r="C11" s="122" t="s">
        <v>126</v>
      </c>
      <c r="D11" s="125" t="s">
        <v>127</v>
      </c>
      <c r="E11" s="126">
        <v>54</v>
      </c>
      <c r="F11" s="126">
        <v>234</v>
      </c>
      <c r="G11" s="126">
        <v>36</v>
      </c>
      <c r="H11" s="126">
        <v>1</v>
      </c>
      <c r="I11" s="126">
        <f t="shared" ref="I11:I45" si="0">E11*0.5+F11+G11*2+H11*2.5</f>
        <v>335.5</v>
      </c>
      <c r="J11" s="127">
        <f>IF(I11=0,"0,00",I11/SUM(I10:I12)*100)</f>
        <v>73.413566739606125</v>
      </c>
    </row>
    <row r="12" spans="1:10" x14ac:dyDescent="0.2">
      <c r="A12" s="234"/>
      <c r="B12" s="237"/>
      <c r="C12" s="128" t="s">
        <v>139</v>
      </c>
      <c r="D12" s="129" t="s">
        <v>128</v>
      </c>
      <c r="E12" s="74">
        <v>19</v>
      </c>
      <c r="F12" s="74">
        <v>112</v>
      </c>
      <c r="G12" s="74">
        <v>0</v>
      </c>
      <c r="H12" s="74">
        <v>0</v>
      </c>
      <c r="I12" s="130">
        <f t="shared" si="0"/>
        <v>121.5</v>
      </c>
      <c r="J12" s="131">
        <f>IF(I12=0,"0,00",I12/SUM(I10:I12)*100)</f>
        <v>26.586433260393871</v>
      </c>
    </row>
    <row r="13" spans="1:10" x14ac:dyDescent="0.2">
      <c r="A13" s="234"/>
      <c r="B13" s="237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4"/>
      <c r="B14" s="237"/>
      <c r="C14" s="122" t="s">
        <v>129</v>
      </c>
      <c r="D14" s="125" t="s">
        <v>127</v>
      </c>
      <c r="E14" s="126">
        <v>63</v>
      </c>
      <c r="F14" s="126">
        <v>289</v>
      </c>
      <c r="G14" s="126">
        <v>42</v>
      </c>
      <c r="H14" s="126">
        <v>3</v>
      </c>
      <c r="I14" s="126">
        <f t="shared" si="0"/>
        <v>412</v>
      </c>
      <c r="J14" s="127">
        <f>IF(I14=0,"0,00",I14/SUM(I13:I15)*100)</f>
        <v>79.307025986525503</v>
      </c>
    </row>
    <row r="15" spans="1:10" x14ac:dyDescent="0.2">
      <c r="A15" s="234"/>
      <c r="B15" s="237"/>
      <c r="C15" s="128" t="s">
        <v>74</v>
      </c>
      <c r="D15" s="129" t="s">
        <v>128</v>
      </c>
      <c r="E15" s="74">
        <v>17</v>
      </c>
      <c r="F15" s="74">
        <v>94</v>
      </c>
      <c r="G15" s="74">
        <v>0</v>
      </c>
      <c r="H15" s="74">
        <v>2</v>
      </c>
      <c r="I15" s="130">
        <f t="shared" si="0"/>
        <v>107.5</v>
      </c>
      <c r="J15" s="131">
        <f>IF(I15=0,"0,00",I15/SUM(I13:I15)*100)</f>
        <v>20.692974013474494</v>
      </c>
    </row>
    <row r="16" spans="1:10" x14ac:dyDescent="0.2">
      <c r="A16" s="234"/>
      <c r="B16" s="237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4"/>
      <c r="B17" s="237"/>
      <c r="C17" s="122" t="s">
        <v>130</v>
      </c>
      <c r="D17" s="125" t="s">
        <v>127</v>
      </c>
      <c r="E17" s="126">
        <v>47</v>
      </c>
      <c r="F17" s="126">
        <v>208</v>
      </c>
      <c r="G17" s="126">
        <v>24</v>
      </c>
      <c r="H17" s="126">
        <v>0</v>
      </c>
      <c r="I17" s="126">
        <f t="shared" si="0"/>
        <v>279.5</v>
      </c>
      <c r="J17" s="127">
        <f>IF(I17=0,"0,00",I17/SUM(I16:I18)*100)</f>
        <v>76.680384087791495</v>
      </c>
    </row>
    <row r="18" spans="1:10" x14ac:dyDescent="0.2">
      <c r="A18" s="235"/>
      <c r="B18" s="238"/>
      <c r="C18" s="133" t="s">
        <v>140</v>
      </c>
      <c r="D18" s="129" t="s">
        <v>128</v>
      </c>
      <c r="E18" s="74">
        <v>10</v>
      </c>
      <c r="F18" s="74">
        <v>80</v>
      </c>
      <c r="G18" s="74">
        <v>0</v>
      </c>
      <c r="H18" s="74">
        <v>0</v>
      </c>
      <c r="I18" s="130">
        <f t="shared" si="0"/>
        <v>85</v>
      </c>
      <c r="J18" s="131">
        <f>IF(I18=0,"0,00",I18/SUM(I16:I18)*100)</f>
        <v>23.319615912208505</v>
      </c>
    </row>
    <row r="19" spans="1:10" x14ac:dyDescent="0.2">
      <c r="A19" s="233" t="s">
        <v>131</v>
      </c>
      <c r="B19" s="236">
        <v>2</v>
      </c>
      <c r="C19" s="134"/>
      <c r="D19" s="123" t="s">
        <v>125</v>
      </c>
      <c r="E19" s="75">
        <v>7</v>
      </c>
      <c r="F19" s="75">
        <v>23</v>
      </c>
      <c r="G19" s="75">
        <v>0</v>
      </c>
      <c r="H19" s="75">
        <v>0</v>
      </c>
      <c r="I19" s="75">
        <f t="shared" si="0"/>
        <v>26.5</v>
      </c>
      <c r="J19" s="124">
        <f>IF(I19=0,"0,00",I19/SUM(I19:I21)*100)</f>
        <v>10.62124248496994</v>
      </c>
    </row>
    <row r="20" spans="1:10" x14ac:dyDescent="0.2">
      <c r="A20" s="234"/>
      <c r="B20" s="237"/>
      <c r="C20" s="122" t="s">
        <v>126</v>
      </c>
      <c r="D20" s="125" t="s">
        <v>127</v>
      </c>
      <c r="E20" s="126">
        <v>47</v>
      </c>
      <c r="F20" s="126">
        <v>146</v>
      </c>
      <c r="G20" s="126">
        <v>0</v>
      </c>
      <c r="H20" s="126">
        <v>1</v>
      </c>
      <c r="I20" s="126">
        <f t="shared" si="0"/>
        <v>172</v>
      </c>
      <c r="J20" s="127">
        <f>IF(I20=0,"0,00",I20/SUM(I19:I21)*100)</f>
        <v>68.937875751503014</v>
      </c>
    </row>
    <row r="21" spans="1:10" x14ac:dyDescent="0.2">
      <c r="A21" s="234"/>
      <c r="B21" s="237"/>
      <c r="C21" s="128" t="s">
        <v>141</v>
      </c>
      <c r="D21" s="129" t="s">
        <v>128</v>
      </c>
      <c r="E21" s="74">
        <v>5</v>
      </c>
      <c r="F21" s="74">
        <v>46</v>
      </c>
      <c r="G21" s="74">
        <v>0</v>
      </c>
      <c r="H21" s="74">
        <v>1</v>
      </c>
      <c r="I21" s="130">
        <f t="shared" si="0"/>
        <v>51</v>
      </c>
      <c r="J21" s="131">
        <f>IF(I21=0,"0,00",I21/SUM(I19:I21)*100)</f>
        <v>20.440881763527056</v>
      </c>
    </row>
    <row r="22" spans="1:10" x14ac:dyDescent="0.2">
      <c r="A22" s="234"/>
      <c r="B22" s="237"/>
      <c r="C22" s="132"/>
      <c r="D22" s="123" t="s">
        <v>125</v>
      </c>
      <c r="E22" s="75">
        <v>7</v>
      </c>
      <c r="F22" s="75">
        <v>21</v>
      </c>
      <c r="G22" s="75">
        <v>0</v>
      </c>
      <c r="H22" s="75">
        <v>1</v>
      </c>
      <c r="I22" s="75">
        <f t="shared" si="0"/>
        <v>27</v>
      </c>
      <c r="J22" s="124">
        <f>IF(I22=0,"0,00",I22/SUM(I22:I24)*100)</f>
        <v>12.796208530805686</v>
      </c>
    </row>
    <row r="23" spans="1:10" x14ac:dyDescent="0.2">
      <c r="A23" s="234"/>
      <c r="B23" s="237"/>
      <c r="C23" s="122" t="s">
        <v>129</v>
      </c>
      <c r="D23" s="125" t="s">
        <v>127</v>
      </c>
      <c r="E23" s="126">
        <v>39</v>
      </c>
      <c r="F23" s="126">
        <v>117</v>
      </c>
      <c r="G23" s="126">
        <v>0</v>
      </c>
      <c r="H23" s="126">
        <v>0</v>
      </c>
      <c r="I23" s="126">
        <f t="shared" si="0"/>
        <v>136.5</v>
      </c>
      <c r="J23" s="127">
        <f>IF(I23=0,"0,00",I23/SUM(I22:I24)*100)</f>
        <v>64.691943127962077</v>
      </c>
    </row>
    <row r="24" spans="1:10" x14ac:dyDescent="0.2">
      <c r="A24" s="234"/>
      <c r="B24" s="237"/>
      <c r="C24" s="128" t="s">
        <v>142</v>
      </c>
      <c r="D24" s="129" t="s">
        <v>128</v>
      </c>
      <c r="E24" s="74">
        <v>7</v>
      </c>
      <c r="F24" s="74">
        <v>39</v>
      </c>
      <c r="G24" s="74">
        <v>0</v>
      </c>
      <c r="H24" s="74">
        <v>2</v>
      </c>
      <c r="I24" s="130">
        <f t="shared" si="0"/>
        <v>47.5</v>
      </c>
      <c r="J24" s="131">
        <f>IF(I24=0,"0,00",I24/SUM(I22:I24)*100)</f>
        <v>22.511848341232227</v>
      </c>
    </row>
    <row r="25" spans="1:10" x14ac:dyDescent="0.2">
      <c r="A25" s="234"/>
      <c r="B25" s="237"/>
      <c r="C25" s="132"/>
      <c r="D25" s="123" t="s">
        <v>125</v>
      </c>
      <c r="E25" s="75">
        <v>5</v>
      </c>
      <c r="F25" s="75">
        <v>29</v>
      </c>
      <c r="G25" s="75">
        <v>0</v>
      </c>
      <c r="H25" s="75">
        <v>0</v>
      </c>
      <c r="I25" s="75">
        <f t="shared" si="0"/>
        <v>31.5</v>
      </c>
      <c r="J25" s="124">
        <f>IF(I25=0,"0,00",I25/SUM(I25:I27)*100)</f>
        <v>20.257234726688104</v>
      </c>
    </row>
    <row r="26" spans="1:10" x14ac:dyDescent="0.2">
      <c r="A26" s="234"/>
      <c r="B26" s="237"/>
      <c r="C26" s="122" t="s">
        <v>130</v>
      </c>
      <c r="D26" s="125" t="s">
        <v>127</v>
      </c>
      <c r="E26" s="126">
        <v>29</v>
      </c>
      <c r="F26" s="126">
        <v>86</v>
      </c>
      <c r="G26" s="126">
        <v>0</v>
      </c>
      <c r="H26" s="126">
        <v>0</v>
      </c>
      <c r="I26" s="126">
        <f t="shared" si="0"/>
        <v>100.5</v>
      </c>
      <c r="J26" s="127">
        <f>IF(I26=0,"0,00",I26/SUM(I25:I27)*100)</f>
        <v>64.630225080385856</v>
      </c>
    </row>
    <row r="27" spans="1:10" x14ac:dyDescent="0.2">
      <c r="A27" s="235"/>
      <c r="B27" s="238"/>
      <c r="C27" s="133" t="s">
        <v>143</v>
      </c>
      <c r="D27" s="129" t="s">
        <v>128</v>
      </c>
      <c r="E27" s="74">
        <v>5</v>
      </c>
      <c r="F27" s="74">
        <v>21</v>
      </c>
      <c r="G27" s="74">
        <v>0</v>
      </c>
      <c r="H27" s="74">
        <v>0</v>
      </c>
      <c r="I27" s="130">
        <f t="shared" si="0"/>
        <v>23.5</v>
      </c>
      <c r="J27" s="131">
        <f>IF(I27=0,"0,00",I27/SUM(I25:I27)*100)</f>
        <v>15.112540192926044</v>
      </c>
    </row>
    <row r="28" spans="1:10" x14ac:dyDescent="0.2">
      <c r="A28" s="233" t="s">
        <v>132</v>
      </c>
      <c r="B28" s="236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4"/>
      <c r="B29" s="237"/>
      <c r="C29" s="122" t="s">
        <v>126</v>
      </c>
      <c r="D29" s="125" t="s">
        <v>127</v>
      </c>
      <c r="E29" s="126">
        <f>'G-3'!B20+'G-3'!B21</f>
        <v>66</v>
      </c>
      <c r="F29" s="126">
        <f>'G-3'!C20+'G-3'!C21</f>
        <v>210</v>
      </c>
      <c r="G29" s="126">
        <f>'G-3'!D20+'G-3'!D21</f>
        <v>0</v>
      </c>
      <c r="H29" s="126">
        <f>'G-3'!E20+'G-3'!E21</f>
        <v>1</v>
      </c>
      <c r="I29" s="126">
        <f t="shared" si="0"/>
        <v>245.5</v>
      </c>
      <c r="J29" s="127">
        <f>IF(I29=0,"0,00",I29/SUM(I28:I30)*100)</f>
        <v>100</v>
      </c>
    </row>
    <row r="30" spans="1:10" x14ac:dyDescent="0.2">
      <c r="A30" s="234"/>
      <c r="B30" s="237"/>
      <c r="C30" s="128" t="s">
        <v>146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4"/>
      <c r="B31" s="237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4"/>
      <c r="B32" s="237"/>
      <c r="C32" s="122" t="s">
        <v>129</v>
      </c>
      <c r="D32" s="125" t="s">
        <v>127</v>
      </c>
      <c r="E32" s="126">
        <f>'G-3'!I20+'G-3'!I21</f>
        <v>52</v>
      </c>
      <c r="F32" s="126">
        <f>'G-3'!J20+'G-3'!J21</f>
        <v>189</v>
      </c>
      <c r="G32" s="126">
        <f>'G-3'!K20+'G-3'!K21</f>
        <v>0</v>
      </c>
      <c r="H32" s="126">
        <f>'G-3'!L20+'G-3'!L21</f>
        <v>4</v>
      </c>
      <c r="I32" s="126">
        <f t="shared" si="0"/>
        <v>225</v>
      </c>
      <c r="J32" s="127">
        <f>IF(I32=0,"0,00",I32/SUM(I31:I33)*100)</f>
        <v>100</v>
      </c>
    </row>
    <row r="33" spans="1:10" x14ac:dyDescent="0.2">
      <c r="A33" s="234"/>
      <c r="B33" s="237"/>
      <c r="C33" s="128" t="s">
        <v>142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4"/>
      <c r="B34" s="237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4"/>
      <c r="B35" s="237"/>
      <c r="C35" s="122" t="s">
        <v>130</v>
      </c>
      <c r="D35" s="125" t="s">
        <v>127</v>
      </c>
      <c r="E35" s="126">
        <f>'G-3'!P19+'G-3'!P20</f>
        <v>56</v>
      </c>
      <c r="F35" s="126">
        <f>'G-3'!Q19+'G-3'!Q20</f>
        <v>164</v>
      </c>
      <c r="G35" s="126">
        <f>'G-3'!R19+'G-3'!R20</f>
        <v>0</v>
      </c>
      <c r="H35" s="126">
        <f>'G-3'!S19+'G-3'!S20</f>
        <v>0</v>
      </c>
      <c r="I35" s="126">
        <f t="shared" si="0"/>
        <v>192</v>
      </c>
      <c r="J35" s="127">
        <f>IF(I35=0,"0,00",I35/SUM(I34:I36)*100)</f>
        <v>100</v>
      </c>
    </row>
    <row r="36" spans="1:10" x14ac:dyDescent="0.2">
      <c r="A36" s="235"/>
      <c r="B36" s="238"/>
      <c r="C36" s="133" t="s">
        <v>143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3" t="s">
        <v>133</v>
      </c>
      <c r="B37" s="236"/>
      <c r="C37" s="134"/>
      <c r="D37" s="123" t="s">
        <v>125</v>
      </c>
      <c r="E37" s="161">
        <v>0</v>
      </c>
      <c r="F37" s="161">
        <v>0</v>
      </c>
      <c r="G37" s="161">
        <v>0</v>
      </c>
      <c r="H37" s="161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4"/>
      <c r="B38" s="237"/>
      <c r="C38" s="122" t="s">
        <v>126</v>
      </c>
      <c r="D38" s="125" t="s">
        <v>127</v>
      </c>
      <c r="E38" s="161">
        <v>0</v>
      </c>
      <c r="F38" s="161">
        <v>0</v>
      </c>
      <c r="G38" s="161">
        <v>0</v>
      </c>
      <c r="H38" s="161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4"/>
      <c r="B39" s="237"/>
      <c r="C39" s="128" t="s">
        <v>144</v>
      </c>
      <c r="D39" s="129" t="s">
        <v>128</v>
      </c>
      <c r="E39" s="161">
        <v>0</v>
      </c>
      <c r="F39" s="161">
        <v>0</v>
      </c>
      <c r="G39" s="161">
        <v>0</v>
      </c>
      <c r="H39" s="161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4"/>
      <c r="B40" s="237"/>
      <c r="C40" s="132"/>
      <c r="D40" s="123" t="s">
        <v>125</v>
      </c>
      <c r="E40" s="161">
        <v>0</v>
      </c>
      <c r="F40" s="161">
        <v>0</v>
      </c>
      <c r="G40" s="161">
        <v>0</v>
      </c>
      <c r="H40" s="161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4"/>
      <c r="B41" s="237"/>
      <c r="C41" s="122" t="s">
        <v>129</v>
      </c>
      <c r="D41" s="125" t="s">
        <v>127</v>
      </c>
      <c r="E41" s="161">
        <v>0</v>
      </c>
      <c r="F41" s="161">
        <v>0</v>
      </c>
      <c r="G41" s="161">
        <v>0</v>
      </c>
      <c r="H41" s="161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4"/>
      <c r="B42" s="237"/>
      <c r="C42" s="128" t="s">
        <v>145</v>
      </c>
      <c r="D42" s="129" t="s">
        <v>128</v>
      </c>
      <c r="E42" s="161">
        <v>0</v>
      </c>
      <c r="F42" s="161">
        <v>0</v>
      </c>
      <c r="G42" s="161">
        <v>0</v>
      </c>
      <c r="H42" s="161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4"/>
      <c r="B43" s="237"/>
      <c r="C43" s="132"/>
      <c r="D43" s="123" t="s">
        <v>125</v>
      </c>
      <c r="E43" s="161">
        <v>0</v>
      </c>
      <c r="F43" s="161">
        <v>0</v>
      </c>
      <c r="G43" s="161">
        <v>0</v>
      </c>
      <c r="H43" s="161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4"/>
      <c r="B44" s="237"/>
      <c r="C44" s="122" t="s">
        <v>130</v>
      </c>
      <c r="D44" s="125" t="s">
        <v>127</v>
      </c>
      <c r="E44" s="161">
        <v>0</v>
      </c>
      <c r="F44" s="161">
        <v>0</v>
      </c>
      <c r="G44" s="161">
        <v>0</v>
      </c>
      <c r="H44" s="161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5"/>
      <c r="B45" s="238"/>
      <c r="C45" s="133" t="s">
        <v>147</v>
      </c>
      <c r="D45" s="129" t="s">
        <v>128</v>
      </c>
      <c r="E45" s="247">
        <v>0</v>
      </c>
      <c r="F45" s="247">
        <v>0</v>
      </c>
      <c r="G45" s="247">
        <v>0</v>
      </c>
      <c r="H45" s="247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5"/>
  <sheetViews>
    <sheetView topLeftCell="A13" zoomScale="91" zoomScaleNormal="91" workbookViewId="0">
      <selection activeCell="AQ28" sqref="AQ2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94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95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96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97</v>
      </c>
      <c r="B8" s="241"/>
      <c r="C8" s="242" t="s">
        <v>98</v>
      </c>
      <c r="D8" s="242"/>
      <c r="E8" s="242"/>
      <c r="F8" s="242"/>
      <c r="G8" s="242"/>
      <c r="H8" s="242"/>
      <c r="I8" s="92"/>
      <c r="J8" s="92"/>
      <c r="K8" s="92"/>
      <c r="L8" s="241" t="s">
        <v>99</v>
      </c>
      <c r="M8" s="241"/>
      <c r="N8" s="241"/>
      <c r="O8" s="242" t="str">
        <f>'G-1'!D5</f>
        <v>CALLE 72 X CARRERA 48</v>
      </c>
      <c r="P8" s="242"/>
      <c r="Q8" s="242"/>
      <c r="R8" s="242"/>
      <c r="S8" s="242"/>
      <c r="T8" s="92"/>
      <c r="U8" s="92"/>
      <c r="V8" s="241" t="s">
        <v>100</v>
      </c>
      <c r="W8" s="241"/>
      <c r="X8" s="241"/>
      <c r="Y8" s="242">
        <f>'G-1'!L5</f>
        <v>7248</v>
      </c>
      <c r="Z8" s="242"/>
      <c r="AA8" s="242"/>
      <c r="AB8" s="92"/>
      <c r="AC8" s="92"/>
      <c r="AD8" s="92"/>
      <c r="AE8" s="92"/>
      <c r="AF8" s="92"/>
      <c r="AG8" s="92"/>
      <c r="AH8" s="241" t="s">
        <v>101</v>
      </c>
      <c r="AI8" s="241"/>
      <c r="AJ8" s="245">
        <f>'G-1'!S6</f>
        <v>43027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135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136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103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772.5</v>
      </c>
      <c r="AV12" s="97">
        <f t="shared" si="0"/>
        <v>789.5</v>
      </c>
      <c r="AW12" s="97">
        <f t="shared" si="0"/>
        <v>803.5</v>
      </c>
      <c r="AX12" s="97">
        <f t="shared" si="0"/>
        <v>787</v>
      </c>
      <c r="AY12" s="97">
        <f t="shared" si="0"/>
        <v>797.5</v>
      </c>
      <c r="AZ12" s="97">
        <f t="shared" si="0"/>
        <v>786</v>
      </c>
      <c r="BA12" s="97">
        <f t="shared" si="0"/>
        <v>758</v>
      </c>
      <c r="BB12" s="97"/>
      <c r="BC12" s="97"/>
      <c r="BD12" s="97"/>
      <c r="BE12" s="97">
        <f t="shared" ref="BE12:BQ12" si="1">P14</f>
        <v>785.5</v>
      </c>
      <c r="BF12" s="97">
        <f t="shared" si="1"/>
        <v>753.5</v>
      </c>
      <c r="BG12" s="97">
        <f t="shared" si="1"/>
        <v>721.5</v>
      </c>
      <c r="BH12" s="97">
        <f t="shared" si="1"/>
        <v>698</v>
      </c>
      <c r="BI12" s="97">
        <f t="shared" si="1"/>
        <v>688.5</v>
      </c>
      <c r="BJ12" s="97">
        <f t="shared" si="1"/>
        <v>679.5</v>
      </c>
      <c r="BK12" s="97">
        <f t="shared" si="1"/>
        <v>670.5</v>
      </c>
      <c r="BL12" s="97">
        <f t="shared" si="1"/>
        <v>680.5</v>
      </c>
      <c r="BM12" s="97">
        <f t="shared" si="1"/>
        <v>702.5</v>
      </c>
      <c r="BN12" s="97">
        <f t="shared" si="1"/>
        <v>720.5</v>
      </c>
      <c r="BO12" s="97">
        <f t="shared" si="1"/>
        <v>747</v>
      </c>
      <c r="BP12" s="97">
        <f t="shared" si="1"/>
        <v>759</v>
      </c>
      <c r="BQ12" s="97">
        <f t="shared" si="1"/>
        <v>736</v>
      </c>
      <c r="BR12" s="97"/>
      <c r="BS12" s="97"/>
      <c r="BT12" s="97"/>
      <c r="BU12" s="97">
        <f t="shared" ref="BU12:CC12" si="2">AG14</f>
        <v>670.5</v>
      </c>
      <c r="BV12" s="97">
        <f t="shared" si="2"/>
        <v>688</v>
      </c>
      <c r="BW12" s="97">
        <f t="shared" si="2"/>
        <v>661.5</v>
      </c>
      <c r="BX12" s="97">
        <f t="shared" si="2"/>
        <v>649</v>
      </c>
      <c r="BY12" s="97">
        <f t="shared" si="2"/>
        <v>646</v>
      </c>
      <c r="BZ12" s="97">
        <f t="shared" si="2"/>
        <v>523.5</v>
      </c>
      <c r="CA12" s="97">
        <f t="shared" si="2"/>
        <v>427.5</v>
      </c>
      <c r="CB12" s="97">
        <f t="shared" si="2"/>
        <v>384</v>
      </c>
      <c r="CC12" s="97">
        <f t="shared" si="2"/>
        <v>359</v>
      </c>
    </row>
    <row r="13" spans="1:81" ht="16.5" customHeight="1" x14ac:dyDescent="0.2">
      <c r="A13" s="100" t="s">
        <v>104</v>
      </c>
      <c r="B13" s="149">
        <f>'G-1'!F10</f>
        <v>183.5</v>
      </c>
      <c r="C13" s="149">
        <f>'G-1'!F11</f>
        <v>190.5</v>
      </c>
      <c r="D13" s="149">
        <f>'G-1'!F12</f>
        <v>214</v>
      </c>
      <c r="E13" s="149">
        <f>'G-1'!F13</f>
        <v>184.5</v>
      </c>
      <c r="F13" s="149">
        <f>'G-1'!F14</f>
        <v>200.5</v>
      </c>
      <c r="G13" s="149">
        <f>'G-1'!F15</f>
        <v>204.5</v>
      </c>
      <c r="H13" s="149">
        <f>'G-1'!F16</f>
        <v>197.5</v>
      </c>
      <c r="I13" s="149">
        <f>'G-1'!F17</f>
        <v>195</v>
      </c>
      <c r="J13" s="149">
        <f>'G-1'!F18</f>
        <v>189</v>
      </c>
      <c r="K13" s="149">
        <f>'G-1'!F19</f>
        <v>176.5</v>
      </c>
      <c r="L13" s="150"/>
      <c r="M13" s="149">
        <f>'G-1'!F20</f>
        <v>212.5</v>
      </c>
      <c r="N13" s="149">
        <f>'G-1'!F21</f>
        <v>199</v>
      </c>
      <c r="O13" s="149">
        <f>'G-1'!F22</f>
        <v>190.5</v>
      </c>
      <c r="P13" s="149">
        <f>'G-1'!M10</f>
        <v>183.5</v>
      </c>
      <c r="Q13" s="149">
        <f>'G-1'!M11</f>
        <v>180.5</v>
      </c>
      <c r="R13" s="149">
        <f>'G-1'!M12</f>
        <v>167</v>
      </c>
      <c r="S13" s="149">
        <f>'G-1'!M13</f>
        <v>167</v>
      </c>
      <c r="T13" s="149">
        <f>'G-1'!M14</f>
        <v>174</v>
      </c>
      <c r="U13" s="149">
        <f>'G-1'!M15</f>
        <v>171.5</v>
      </c>
      <c r="V13" s="149">
        <f>'G-1'!M16</f>
        <v>158</v>
      </c>
      <c r="W13" s="149">
        <f>'G-1'!M17</f>
        <v>177</v>
      </c>
      <c r="X13" s="149">
        <f>'G-1'!M18</f>
        <v>196</v>
      </c>
      <c r="Y13" s="149">
        <f>'G-1'!M19</f>
        <v>189.5</v>
      </c>
      <c r="Z13" s="149">
        <f>'G-1'!M20</f>
        <v>184.5</v>
      </c>
      <c r="AA13" s="149">
        <f>'G-1'!M21</f>
        <v>189</v>
      </c>
      <c r="AB13" s="149">
        <f>'G-1'!M22</f>
        <v>173</v>
      </c>
      <c r="AC13" s="150"/>
      <c r="AD13" s="149">
        <f>'G-1'!T10</f>
        <v>154.5</v>
      </c>
      <c r="AE13" s="149">
        <f>'G-1'!T11</f>
        <v>183</v>
      </c>
      <c r="AF13" s="149">
        <f>'G-1'!T12</f>
        <v>169</v>
      </c>
      <c r="AG13" s="149">
        <f>'G-1'!T13</f>
        <v>164</v>
      </c>
      <c r="AH13" s="149">
        <f>'G-1'!T14</f>
        <v>172</v>
      </c>
      <c r="AI13" s="149">
        <f>'G-1'!T15</f>
        <v>156.5</v>
      </c>
      <c r="AJ13" s="149">
        <f>'G-1'!T16</f>
        <v>156.5</v>
      </c>
      <c r="AK13" s="149">
        <f>'G-1'!T17</f>
        <v>161</v>
      </c>
      <c r="AL13" s="149">
        <f>'G-1'!T18</f>
        <v>49.5</v>
      </c>
      <c r="AM13" s="149">
        <f>'G-1'!T19</f>
        <v>60.5</v>
      </c>
      <c r="AN13" s="149">
        <f>'G-1'!T20</f>
        <v>113</v>
      </c>
      <c r="AO13" s="149">
        <f>'G-1'!T21</f>
        <v>136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772.5</v>
      </c>
      <c r="F14" s="149">
        <f t="shared" ref="F14:K14" si="3">C13+D13+E13+F13</f>
        <v>789.5</v>
      </c>
      <c r="G14" s="149">
        <f t="shared" si="3"/>
        <v>803.5</v>
      </c>
      <c r="H14" s="149">
        <f t="shared" si="3"/>
        <v>787</v>
      </c>
      <c r="I14" s="149">
        <f t="shared" si="3"/>
        <v>797.5</v>
      </c>
      <c r="J14" s="149">
        <f t="shared" si="3"/>
        <v>786</v>
      </c>
      <c r="K14" s="149">
        <f t="shared" si="3"/>
        <v>758</v>
      </c>
      <c r="L14" s="150"/>
      <c r="M14" s="149"/>
      <c r="N14" s="149"/>
      <c r="O14" s="149"/>
      <c r="P14" s="149">
        <f>M13+N13+O13+P13</f>
        <v>785.5</v>
      </c>
      <c r="Q14" s="149">
        <f t="shared" ref="Q14:AB14" si="4">N13+O13+P13+Q13</f>
        <v>753.5</v>
      </c>
      <c r="R14" s="149">
        <f t="shared" si="4"/>
        <v>721.5</v>
      </c>
      <c r="S14" s="149">
        <f t="shared" si="4"/>
        <v>698</v>
      </c>
      <c r="T14" s="149">
        <f t="shared" si="4"/>
        <v>688.5</v>
      </c>
      <c r="U14" s="149">
        <f t="shared" si="4"/>
        <v>679.5</v>
      </c>
      <c r="V14" s="149">
        <f t="shared" si="4"/>
        <v>670.5</v>
      </c>
      <c r="W14" s="149">
        <f t="shared" si="4"/>
        <v>680.5</v>
      </c>
      <c r="X14" s="149">
        <f t="shared" si="4"/>
        <v>702.5</v>
      </c>
      <c r="Y14" s="149">
        <f t="shared" si="4"/>
        <v>720.5</v>
      </c>
      <c r="Z14" s="149">
        <f t="shared" si="4"/>
        <v>747</v>
      </c>
      <c r="AA14" s="149">
        <f t="shared" si="4"/>
        <v>759</v>
      </c>
      <c r="AB14" s="149">
        <f t="shared" si="4"/>
        <v>736</v>
      </c>
      <c r="AC14" s="150"/>
      <c r="AD14" s="149"/>
      <c r="AE14" s="149"/>
      <c r="AF14" s="149"/>
      <c r="AG14" s="149">
        <f>AD13+AE13+AF13+AG13</f>
        <v>670.5</v>
      </c>
      <c r="AH14" s="149">
        <f t="shared" ref="AH14:AO14" si="5">AE13+AF13+AG13+AH13</f>
        <v>688</v>
      </c>
      <c r="AI14" s="149">
        <f t="shared" si="5"/>
        <v>661.5</v>
      </c>
      <c r="AJ14" s="149">
        <f t="shared" si="5"/>
        <v>649</v>
      </c>
      <c r="AK14" s="149">
        <f t="shared" si="5"/>
        <v>646</v>
      </c>
      <c r="AL14" s="149">
        <f t="shared" si="5"/>
        <v>523.5</v>
      </c>
      <c r="AM14" s="149">
        <f t="shared" si="5"/>
        <v>427.5</v>
      </c>
      <c r="AN14" s="149">
        <f t="shared" si="5"/>
        <v>384</v>
      </c>
      <c r="AO14" s="149">
        <f t="shared" si="5"/>
        <v>359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0.73413566739606129</v>
      </c>
      <c r="H15" s="152"/>
      <c r="I15" s="152" t="s">
        <v>109</v>
      </c>
      <c r="J15" s="153">
        <f>DIRECCIONALIDAD!J12/100</f>
        <v>0.26586433260393871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0.79307025986525503</v>
      </c>
      <c r="V15" s="152"/>
      <c r="W15" s="152"/>
      <c r="X15" s="152"/>
      <c r="Y15" s="152" t="s">
        <v>109</v>
      </c>
      <c r="Z15" s="153">
        <f>DIRECCIONALIDAD!J15/100</f>
        <v>0.20692974013474494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0.76680384087791498</v>
      </c>
      <c r="AL15" s="152"/>
      <c r="AM15" s="152"/>
      <c r="AN15" s="152" t="s">
        <v>109</v>
      </c>
      <c r="AO15" s="155">
        <f>DIRECCIONALIDAD!J18/100</f>
        <v>0.23319615912208505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3" t="s">
        <v>103</v>
      </c>
      <c r="U16" s="243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327</v>
      </c>
      <c r="C17" s="149">
        <f>'G-2'!F11</f>
        <v>311.5</v>
      </c>
      <c r="D17" s="149">
        <f>'G-2'!F12</f>
        <v>305</v>
      </c>
      <c r="E17" s="149">
        <f>'G-2'!F13</f>
        <v>304.5</v>
      </c>
      <c r="F17" s="149">
        <f>'G-2'!F14</f>
        <v>268.5</v>
      </c>
      <c r="G17" s="149">
        <f>'G-2'!F15</f>
        <v>237.5</v>
      </c>
      <c r="H17" s="149">
        <f>'G-2'!F16</f>
        <v>237</v>
      </c>
      <c r="I17" s="149">
        <f>'G-2'!F17</f>
        <v>232</v>
      </c>
      <c r="J17" s="149">
        <f>'G-2'!F18</f>
        <v>240</v>
      </c>
      <c r="K17" s="149">
        <f>'G-2'!F19</f>
        <v>230.5</v>
      </c>
      <c r="L17" s="150"/>
      <c r="M17" s="149">
        <f>'G-2'!F20</f>
        <v>175</v>
      </c>
      <c r="N17" s="149">
        <f>'G-2'!F21</f>
        <v>174.5</v>
      </c>
      <c r="O17" s="149">
        <f>'G-2'!F22</f>
        <v>166.5</v>
      </c>
      <c r="P17" s="149">
        <f>'G-2'!M10</f>
        <v>210.5</v>
      </c>
      <c r="Q17" s="149">
        <f>'G-2'!M11</f>
        <v>204</v>
      </c>
      <c r="R17" s="149">
        <f>'G-2'!M12</f>
        <v>210.5</v>
      </c>
      <c r="S17" s="149">
        <f>'G-2'!M13</f>
        <v>215.5</v>
      </c>
      <c r="T17" s="149">
        <f>'G-2'!M14</f>
        <v>188</v>
      </c>
      <c r="U17" s="149">
        <f>'G-2'!M15</f>
        <v>197.5</v>
      </c>
      <c r="V17" s="149">
        <f>'G-2'!M16</f>
        <v>179.5</v>
      </c>
      <c r="W17" s="149">
        <f>'G-2'!M17</f>
        <v>179.5</v>
      </c>
      <c r="X17" s="149">
        <f>'G-2'!M18</f>
        <v>185.5</v>
      </c>
      <c r="Y17" s="149">
        <f>'G-2'!M19</f>
        <v>237</v>
      </c>
      <c r="Z17" s="149">
        <f>'G-2'!M20</f>
        <v>227</v>
      </c>
      <c r="AA17" s="149">
        <f>'G-2'!M21</f>
        <v>255.5</v>
      </c>
      <c r="AB17" s="149">
        <f>'G-2'!M22</f>
        <v>264</v>
      </c>
      <c r="AC17" s="150"/>
      <c r="AD17" s="149">
        <f>'G-2'!T10</f>
        <v>171</v>
      </c>
      <c r="AE17" s="149">
        <f>'G-2'!T11</f>
        <v>168.5</v>
      </c>
      <c r="AF17" s="149">
        <f>'G-2'!T12</f>
        <v>185.5</v>
      </c>
      <c r="AG17" s="149">
        <f>'G-2'!T13</f>
        <v>200.5</v>
      </c>
      <c r="AH17" s="149">
        <f>'G-2'!T14</f>
        <v>195</v>
      </c>
      <c r="AI17" s="149">
        <f>'G-2'!T15</f>
        <v>213</v>
      </c>
      <c r="AJ17" s="149">
        <f>'G-2'!T16</f>
        <v>229.5</v>
      </c>
      <c r="AK17" s="149">
        <f>'G-2'!T17</f>
        <v>229</v>
      </c>
      <c r="AL17" s="149">
        <f>'G-2'!T18</f>
        <v>196.5</v>
      </c>
      <c r="AM17" s="149">
        <f>'G-2'!T19</f>
        <v>176</v>
      </c>
      <c r="AN17" s="149">
        <f>'G-2'!T20</f>
        <v>196</v>
      </c>
      <c r="AO17" s="149">
        <f>'G-2'!T21</f>
        <v>168.5</v>
      </c>
      <c r="AP17" s="101"/>
      <c r="AQ17" s="101"/>
      <c r="AR17" s="101"/>
      <c r="AS17" s="101"/>
      <c r="AT17" s="101"/>
      <c r="AU17" s="101">
        <f t="shared" ref="AU17:BA17" si="6">E18</f>
        <v>1248</v>
      </c>
      <c r="AV17" s="101">
        <f t="shared" si="6"/>
        <v>1189.5</v>
      </c>
      <c r="AW17" s="101">
        <f t="shared" si="6"/>
        <v>1115.5</v>
      </c>
      <c r="AX17" s="101">
        <f t="shared" si="6"/>
        <v>1047.5</v>
      </c>
      <c r="AY17" s="101">
        <f t="shared" si="6"/>
        <v>975</v>
      </c>
      <c r="AZ17" s="101">
        <f t="shared" si="6"/>
        <v>946.5</v>
      </c>
      <c r="BA17" s="101">
        <f t="shared" si="6"/>
        <v>939.5</v>
      </c>
      <c r="BB17" s="101"/>
      <c r="BC17" s="101"/>
      <c r="BD17" s="101"/>
      <c r="BE17" s="101">
        <f t="shared" ref="BE17:BQ17" si="7">P18</f>
        <v>726.5</v>
      </c>
      <c r="BF17" s="101">
        <f t="shared" si="7"/>
        <v>755.5</v>
      </c>
      <c r="BG17" s="101">
        <f t="shared" si="7"/>
        <v>791.5</v>
      </c>
      <c r="BH17" s="101">
        <f t="shared" si="7"/>
        <v>840.5</v>
      </c>
      <c r="BI17" s="101">
        <f t="shared" si="7"/>
        <v>818</v>
      </c>
      <c r="BJ17" s="101">
        <f t="shared" si="7"/>
        <v>811.5</v>
      </c>
      <c r="BK17" s="101">
        <f t="shared" si="7"/>
        <v>780.5</v>
      </c>
      <c r="BL17" s="101">
        <f t="shared" si="7"/>
        <v>744.5</v>
      </c>
      <c r="BM17" s="101">
        <f t="shared" si="7"/>
        <v>742</v>
      </c>
      <c r="BN17" s="101">
        <f t="shared" si="7"/>
        <v>781.5</v>
      </c>
      <c r="BO17" s="101">
        <f t="shared" si="7"/>
        <v>829</v>
      </c>
      <c r="BP17" s="101">
        <f t="shared" si="7"/>
        <v>905</v>
      </c>
      <c r="BQ17" s="101">
        <f t="shared" si="7"/>
        <v>983.5</v>
      </c>
      <c r="BR17" s="101"/>
      <c r="BS17" s="101"/>
      <c r="BT17" s="101"/>
      <c r="BU17" s="101">
        <f t="shared" ref="BU17:CC17" si="8">AG18</f>
        <v>725.5</v>
      </c>
      <c r="BV17" s="101">
        <f t="shared" si="8"/>
        <v>749.5</v>
      </c>
      <c r="BW17" s="101">
        <f t="shared" si="8"/>
        <v>794</v>
      </c>
      <c r="BX17" s="101">
        <f t="shared" si="8"/>
        <v>838</v>
      </c>
      <c r="BY17" s="101">
        <f t="shared" si="8"/>
        <v>866.5</v>
      </c>
      <c r="BZ17" s="101">
        <f t="shared" si="8"/>
        <v>868</v>
      </c>
      <c r="CA17" s="101">
        <f t="shared" si="8"/>
        <v>831</v>
      </c>
      <c r="CB17" s="101">
        <f t="shared" si="8"/>
        <v>797.5</v>
      </c>
      <c r="CC17" s="101">
        <f t="shared" si="8"/>
        <v>737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1248</v>
      </c>
      <c r="F18" s="149">
        <f t="shared" ref="F18:K18" si="9">C17+D17+E17+F17</f>
        <v>1189.5</v>
      </c>
      <c r="G18" s="149">
        <f t="shared" si="9"/>
        <v>1115.5</v>
      </c>
      <c r="H18" s="149">
        <f t="shared" si="9"/>
        <v>1047.5</v>
      </c>
      <c r="I18" s="149">
        <f t="shared" si="9"/>
        <v>975</v>
      </c>
      <c r="J18" s="149">
        <f t="shared" si="9"/>
        <v>946.5</v>
      </c>
      <c r="K18" s="149">
        <f t="shared" si="9"/>
        <v>939.5</v>
      </c>
      <c r="L18" s="150"/>
      <c r="M18" s="149"/>
      <c r="N18" s="149"/>
      <c r="O18" s="149"/>
      <c r="P18" s="149">
        <f>M17+N17+O17+P17</f>
        <v>726.5</v>
      </c>
      <c r="Q18" s="149">
        <f t="shared" ref="Q18:AB18" si="10">N17+O17+P17+Q17</f>
        <v>755.5</v>
      </c>
      <c r="R18" s="149">
        <f t="shared" si="10"/>
        <v>791.5</v>
      </c>
      <c r="S18" s="149">
        <f t="shared" si="10"/>
        <v>840.5</v>
      </c>
      <c r="T18" s="149">
        <f t="shared" si="10"/>
        <v>818</v>
      </c>
      <c r="U18" s="149">
        <f t="shared" si="10"/>
        <v>811.5</v>
      </c>
      <c r="V18" s="149">
        <f t="shared" si="10"/>
        <v>780.5</v>
      </c>
      <c r="W18" s="149">
        <f t="shared" si="10"/>
        <v>744.5</v>
      </c>
      <c r="X18" s="149">
        <f t="shared" si="10"/>
        <v>742</v>
      </c>
      <c r="Y18" s="149">
        <f t="shared" si="10"/>
        <v>781.5</v>
      </c>
      <c r="Z18" s="149">
        <f t="shared" si="10"/>
        <v>829</v>
      </c>
      <c r="AA18" s="149">
        <f t="shared" si="10"/>
        <v>905</v>
      </c>
      <c r="AB18" s="149">
        <f t="shared" si="10"/>
        <v>983.5</v>
      </c>
      <c r="AC18" s="150"/>
      <c r="AD18" s="149"/>
      <c r="AE18" s="149"/>
      <c r="AF18" s="149"/>
      <c r="AG18" s="149">
        <f>AD17+AE17+AF17+AG17</f>
        <v>725.5</v>
      </c>
      <c r="AH18" s="149">
        <f t="shared" ref="AH18:AO18" si="11">AE17+AF17+AG17+AH17</f>
        <v>749.5</v>
      </c>
      <c r="AI18" s="149">
        <f t="shared" si="11"/>
        <v>794</v>
      </c>
      <c r="AJ18" s="149">
        <f t="shared" si="11"/>
        <v>838</v>
      </c>
      <c r="AK18" s="149">
        <f t="shared" si="11"/>
        <v>866.5</v>
      </c>
      <c r="AL18" s="149">
        <f t="shared" si="11"/>
        <v>868</v>
      </c>
      <c r="AM18" s="149">
        <f t="shared" si="11"/>
        <v>831</v>
      </c>
      <c r="AN18" s="149">
        <f t="shared" si="11"/>
        <v>797.5</v>
      </c>
      <c r="AO18" s="149">
        <f t="shared" si="11"/>
        <v>737</v>
      </c>
      <c r="AP18" s="101"/>
      <c r="AQ18" s="101"/>
      <c r="AR18" s="101"/>
      <c r="AS18" s="101"/>
      <c r="AT18" s="101"/>
      <c r="AU18" s="101" t="e">
        <f>#REF!</f>
        <v>#REF!</v>
      </c>
      <c r="AV18" s="101" t="e">
        <f>#REF!</f>
        <v>#REF!</v>
      </c>
      <c r="AW18" s="101" t="e">
        <f>#REF!</f>
        <v>#REF!</v>
      </c>
      <c r="AX18" s="101" t="e">
        <f>#REF!</f>
        <v>#REF!</v>
      </c>
      <c r="AY18" s="101" t="e">
        <f>#REF!</f>
        <v>#REF!</v>
      </c>
      <c r="AZ18" s="101" t="e">
        <f>#REF!</f>
        <v>#REF!</v>
      </c>
      <c r="BA18" s="101" t="e">
        <f>#REF!</f>
        <v>#REF!</v>
      </c>
      <c r="BB18" s="101"/>
      <c r="BC18" s="101"/>
      <c r="BD18" s="101"/>
      <c r="BE18" s="101" t="e">
        <f>#REF!</f>
        <v>#REF!</v>
      </c>
      <c r="BF18" s="101" t="e">
        <f>#REF!</f>
        <v>#REF!</v>
      </c>
      <c r="BG18" s="101" t="e">
        <f>#REF!</f>
        <v>#REF!</v>
      </c>
      <c r="BH18" s="101" t="e">
        <f>#REF!</f>
        <v>#REF!</v>
      </c>
      <c r="BI18" s="101" t="e">
        <f>#REF!</f>
        <v>#REF!</v>
      </c>
      <c r="BJ18" s="101" t="e">
        <f>#REF!</f>
        <v>#REF!</v>
      </c>
      <c r="BK18" s="101" t="e">
        <f>#REF!</f>
        <v>#REF!</v>
      </c>
      <c r="BL18" s="101" t="e">
        <f>#REF!</f>
        <v>#REF!</v>
      </c>
      <c r="BM18" s="101" t="e">
        <f>#REF!</f>
        <v>#REF!</v>
      </c>
      <c r="BN18" s="101" t="e">
        <f>#REF!</f>
        <v>#REF!</v>
      </c>
      <c r="BO18" s="101" t="e">
        <f>#REF!</f>
        <v>#REF!</v>
      </c>
      <c r="BP18" s="101" t="e">
        <f>#REF!</f>
        <v>#REF!</v>
      </c>
      <c r="BQ18" s="101" t="e">
        <f>#REF!</f>
        <v>#REF!</v>
      </c>
      <c r="BR18" s="101"/>
      <c r="BS18" s="101"/>
      <c r="BT18" s="101"/>
      <c r="BU18" s="101" t="e">
        <f>#REF!</f>
        <v>#REF!</v>
      </c>
      <c r="BV18" s="101" t="e">
        <f>#REF!</f>
        <v>#REF!</v>
      </c>
      <c r="BW18" s="101" t="e">
        <f>#REF!</f>
        <v>#REF!</v>
      </c>
      <c r="BX18" s="101" t="e">
        <f>#REF!</f>
        <v>#REF!</v>
      </c>
      <c r="BY18" s="101" t="e">
        <f>#REF!</f>
        <v>#REF!</v>
      </c>
      <c r="BZ18" s="101" t="e">
        <f>#REF!</f>
        <v>#REF!</v>
      </c>
      <c r="CA18" s="101" t="e">
        <f>#REF!</f>
        <v>#REF!</v>
      </c>
      <c r="CB18" s="101" t="e">
        <f>#REF!</f>
        <v>#REF!</v>
      </c>
      <c r="CC18" s="101" t="e">
        <f>#REF!</f>
        <v>#REF!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0.10621242484969941</v>
      </c>
      <c r="E19" s="152"/>
      <c r="F19" s="152" t="s">
        <v>108</v>
      </c>
      <c r="G19" s="153">
        <f>DIRECCIONALIDAD!J20/100</f>
        <v>0.68937875751503019</v>
      </c>
      <c r="H19" s="152"/>
      <c r="I19" s="152" t="s">
        <v>109</v>
      </c>
      <c r="J19" s="153">
        <f>DIRECCIONALIDAD!J21/100</f>
        <v>0.20440881763527055</v>
      </c>
      <c r="K19" s="154"/>
      <c r="L19" s="148"/>
      <c r="M19" s="151"/>
      <c r="N19" s="152"/>
      <c r="O19" s="152" t="s">
        <v>107</v>
      </c>
      <c r="P19" s="153">
        <f>DIRECCIONALIDAD!J22/100</f>
        <v>0.12796208530805686</v>
      </c>
      <c r="Q19" s="152"/>
      <c r="R19" s="152"/>
      <c r="S19" s="152"/>
      <c r="T19" s="152" t="s">
        <v>108</v>
      </c>
      <c r="U19" s="153">
        <f>DIRECCIONALIDAD!J23/100</f>
        <v>0.64691943127962082</v>
      </c>
      <c r="V19" s="152"/>
      <c r="W19" s="152"/>
      <c r="X19" s="152"/>
      <c r="Y19" s="152" t="s">
        <v>109</v>
      </c>
      <c r="Z19" s="153">
        <f>DIRECCIONALIDAD!J24/100</f>
        <v>0.22511848341232227</v>
      </c>
      <c r="AA19" s="152"/>
      <c r="AB19" s="154"/>
      <c r="AC19" s="148"/>
      <c r="AD19" s="151"/>
      <c r="AE19" s="152" t="s">
        <v>107</v>
      </c>
      <c r="AF19" s="153">
        <f>DIRECCIONALIDAD!J25/100</f>
        <v>0.20257234726688103</v>
      </c>
      <c r="AG19" s="152"/>
      <c r="AH19" s="152"/>
      <c r="AI19" s="152"/>
      <c r="AJ19" s="152" t="s">
        <v>108</v>
      </c>
      <c r="AK19" s="153">
        <f>DIRECCIONALIDAD!J26/100</f>
        <v>0.6463022508038585</v>
      </c>
      <c r="AL19" s="152"/>
      <c r="AM19" s="152"/>
      <c r="AN19" s="152" t="s">
        <v>109</v>
      </c>
      <c r="AO19" s="155">
        <f>DIRECCIONALIDAD!J27/100</f>
        <v>0.15112540192926044</v>
      </c>
      <c r="AP19" s="92"/>
      <c r="AQ19" s="92"/>
      <c r="AR19" s="92"/>
      <c r="AS19" s="92"/>
      <c r="AT19" s="92"/>
      <c r="AU19" s="92">
        <f t="shared" ref="AU19:BA19" si="12">E22</f>
        <v>430.5</v>
      </c>
      <c r="AV19" s="92">
        <f t="shared" si="12"/>
        <v>436</v>
      </c>
      <c r="AW19" s="92">
        <f t="shared" si="12"/>
        <v>421.5</v>
      </c>
      <c r="AX19" s="92">
        <f t="shared" si="12"/>
        <v>403</v>
      </c>
      <c r="AY19" s="92">
        <f t="shared" si="12"/>
        <v>341</v>
      </c>
      <c r="AZ19" s="92">
        <f t="shared" si="12"/>
        <v>355</v>
      </c>
      <c r="BA19" s="92">
        <f t="shared" si="12"/>
        <v>372.5</v>
      </c>
      <c r="BB19" s="92"/>
      <c r="BC19" s="92"/>
      <c r="BD19" s="92"/>
      <c r="BE19" s="92">
        <f t="shared" ref="BE19:BQ19" si="13">P22</f>
        <v>443</v>
      </c>
      <c r="BF19" s="92">
        <f t="shared" si="13"/>
        <v>445</v>
      </c>
      <c r="BG19" s="92">
        <f t="shared" si="13"/>
        <v>412.5</v>
      </c>
      <c r="BH19" s="92">
        <f t="shared" si="13"/>
        <v>403.5</v>
      </c>
      <c r="BI19" s="92">
        <f t="shared" si="13"/>
        <v>426</v>
      </c>
      <c r="BJ19" s="92">
        <f t="shared" si="13"/>
        <v>424</v>
      </c>
      <c r="BK19" s="92">
        <f t="shared" si="13"/>
        <v>420.5</v>
      </c>
      <c r="BL19" s="92">
        <f t="shared" si="13"/>
        <v>437.5</v>
      </c>
      <c r="BM19" s="92">
        <f t="shared" si="13"/>
        <v>460</v>
      </c>
      <c r="BN19" s="92">
        <f t="shared" si="13"/>
        <v>493</v>
      </c>
      <c r="BO19" s="92">
        <f t="shared" si="13"/>
        <v>510</v>
      </c>
      <c r="BP19" s="92">
        <f t="shared" si="13"/>
        <v>499.5</v>
      </c>
      <c r="BQ19" s="92">
        <f t="shared" si="13"/>
        <v>470.5</v>
      </c>
      <c r="BR19" s="92"/>
      <c r="BS19" s="92"/>
      <c r="BT19" s="92"/>
      <c r="BU19" s="92">
        <f t="shared" ref="BU19:CC19" si="14">AG22</f>
        <v>376</v>
      </c>
      <c r="BV19" s="92">
        <f t="shared" si="14"/>
        <v>386.5</v>
      </c>
      <c r="BW19" s="92">
        <f t="shared" si="14"/>
        <v>388</v>
      </c>
      <c r="BX19" s="92">
        <f t="shared" si="14"/>
        <v>384</v>
      </c>
      <c r="BY19" s="92">
        <f t="shared" si="14"/>
        <v>383.5</v>
      </c>
      <c r="BZ19" s="92">
        <f t="shared" si="14"/>
        <v>381</v>
      </c>
      <c r="CA19" s="92">
        <f t="shared" si="14"/>
        <v>398.5</v>
      </c>
      <c r="CB19" s="92">
        <f t="shared" si="14"/>
        <v>392</v>
      </c>
      <c r="CC19" s="92">
        <f t="shared" si="14"/>
        <v>361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3" t="s">
        <v>103</v>
      </c>
      <c r="U20" s="243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5">E26</f>
        <v>2451</v>
      </c>
      <c r="AV20" s="92">
        <f t="shared" si="15"/>
        <v>2415</v>
      </c>
      <c r="AW20" s="92">
        <f t="shared" si="15"/>
        <v>2340.5</v>
      </c>
      <c r="AX20" s="92">
        <f t="shared" si="15"/>
        <v>2237.5</v>
      </c>
      <c r="AY20" s="92">
        <f t="shared" si="15"/>
        <v>2113.5</v>
      </c>
      <c r="AZ20" s="92">
        <f t="shared" si="15"/>
        <v>2087.5</v>
      </c>
      <c r="BA20" s="92">
        <f t="shared" si="15"/>
        <v>2070</v>
      </c>
      <c r="BB20" s="92"/>
      <c r="BC20" s="92"/>
      <c r="BD20" s="92"/>
      <c r="BE20" s="92">
        <f t="shared" ref="BE20:BQ20" si="16">P26</f>
        <v>1955</v>
      </c>
      <c r="BF20" s="92">
        <f t="shared" si="16"/>
        <v>1954</v>
      </c>
      <c r="BG20" s="92">
        <f t="shared" si="16"/>
        <v>1925.5</v>
      </c>
      <c r="BH20" s="92">
        <f t="shared" si="16"/>
        <v>1942</v>
      </c>
      <c r="BI20" s="92">
        <f t="shared" si="16"/>
        <v>1932.5</v>
      </c>
      <c r="BJ20" s="92">
        <f t="shared" si="16"/>
        <v>1915</v>
      </c>
      <c r="BK20" s="92">
        <f t="shared" si="16"/>
        <v>1871.5</v>
      </c>
      <c r="BL20" s="92">
        <f t="shared" si="16"/>
        <v>1862.5</v>
      </c>
      <c r="BM20" s="92">
        <f t="shared" si="16"/>
        <v>1904.5</v>
      </c>
      <c r="BN20" s="92">
        <f t="shared" si="16"/>
        <v>1995</v>
      </c>
      <c r="BO20" s="92">
        <f t="shared" si="16"/>
        <v>2086</v>
      </c>
      <c r="BP20" s="92">
        <f t="shared" si="16"/>
        <v>2163.5</v>
      </c>
      <c r="BQ20" s="92">
        <f t="shared" si="16"/>
        <v>2190</v>
      </c>
      <c r="BR20" s="92"/>
      <c r="BS20" s="92"/>
      <c r="BT20" s="92"/>
      <c r="BU20" s="92">
        <f t="shared" ref="BU20:CC20" si="17">AG26</f>
        <v>1772</v>
      </c>
      <c r="BV20" s="92">
        <f t="shared" si="17"/>
        <v>1824</v>
      </c>
      <c r="BW20" s="92">
        <f t="shared" si="17"/>
        <v>1843.5</v>
      </c>
      <c r="BX20" s="92">
        <f t="shared" si="17"/>
        <v>1871</v>
      </c>
      <c r="BY20" s="92">
        <f t="shared" si="17"/>
        <v>1896</v>
      </c>
      <c r="BZ20" s="92">
        <f t="shared" si="17"/>
        <v>1772.5</v>
      </c>
      <c r="CA20" s="92">
        <f t="shared" si="17"/>
        <v>1657</v>
      </c>
      <c r="CB20" s="92">
        <f t="shared" si="17"/>
        <v>1573.5</v>
      </c>
      <c r="CC20" s="92">
        <f t="shared" si="17"/>
        <v>1457</v>
      </c>
    </row>
    <row r="21" spans="1:81" ht="16.5" customHeight="1" x14ac:dyDescent="0.2">
      <c r="A21" s="100" t="s">
        <v>104</v>
      </c>
      <c r="B21" s="149">
        <f>'G-3'!F10</f>
        <v>98.5</v>
      </c>
      <c r="C21" s="149">
        <f>'G-3'!F11</f>
        <v>87.5</v>
      </c>
      <c r="D21" s="149">
        <f>'G-3'!F12</f>
        <v>110.5</v>
      </c>
      <c r="E21" s="149">
        <f>'G-3'!F13</f>
        <v>134</v>
      </c>
      <c r="F21" s="149">
        <f>'G-3'!F14</f>
        <v>104</v>
      </c>
      <c r="G21" s="149">
        <f>'G-3'!F15</f>
        <v>73</v>
      </c>
      <c r="H21" s="149">
        <f>'G-3'!F16</f>
        <v>92</v>
      </c>
      <c r="I21" s="149">
        <f>'G-3'!F17</f>
        <v>72</v>
      </c>
      <c r="J21" s="149">
        <f>'G-3'!F18</f>
        <v>118</v>
      </c>
      <c r="K21" s="149">
        <f>'G-3'!F19</f>
        <v>90.5</v>
      </c>
      <c r="L21" s="150"/>
      <c r="M21" s="149">
        <f>'G-3'!F20</f>
        <v>106.5</v>
      </c>
      <c r="N21" s="149">
        <f>'G-3'!F21</f>
        <v>139</v>
      </c>
      <c r="O21" s="149">
        <f>'G-3'!F22</f>
        <v>107.5</v>
      </c>
      <c r="P21" s="149">
        <f>'G-3'!M10</f>
        <v>90</v>
      </c>
      <c r="Q21" s="149">
        <f>'G-3'!M11</f>
        <v>108.5</v>
      </c>
      <c r="R21" s="149">
        <f>'G-3'!M12</f>
        <v>106.5</v>
      </c>
      <c r="S21" s="149">
        <f>'G-3'!M13</f>
        <v>98.5</v>
      </c>
      <c r="T21" s="149">
        <f>'G-3'!M14</f>
        <v>112.5</v>
      </c>
      <c r="U21" s="149">
        <f>'G-3'!M15</f>
        <v>106.5</v>
      </c>
      <c r="V21" s="149">
        <f>'G-3'!M16</f>
        <v>103</v>
      </c>
      <c r="W21" s="149">
        <f>'G-3'!M17</f>
        <v>115.5</v>
      </c>
      <c r="X21" s="149">
        <f>'G-3'!M18</f>
        <v>135</v>
      </c>
      <c r="Y21" s="149">
        <f>'G-3'!M19</f>
        <v>139.5</v>
      </c>
      <c r="Z21" s="149">
        <f>'G-3'!M20</f>
        <v>120</v>
      </c>
      <c r="AA21" s="149">
        <f>'G-3'!M21</f>
        <v>105</v>
      </c>
      <c r="AB21" s="149">
        <f>'G-3'!M22</f>
        <v>106</v>
      </c>
      <c r="AC21" s="150"/>
      <c r="AD21" s="149">
        <f>'G-3'!T10</f>
        <v>91.5</v>
      </c>
      <c r="AE21" s="149">
        <f>'G-3'!T11</f>
        <v>87</v>
      </c>
      <c r="AF21" s="149">
        <f>'G-3'!T12</f>
        <v>96.5</v>
      </c>
      <c r="AG21" s="149">
        <f>'G-3'!T13</f>
        <v>101</v>
      </c>
      <c r="AH21" s="149">
        <f>'G-3'!T14</f>
        <v>102</v>
      </c>
      <c r="AI21" s="149">
        <f>'G-3'!T15</f>
        <v>88.5</v>
      </c>
      <c r="AJ21" s="149">
        <f>'G-3'!T16</f>
        <v>92.5</v>
      </c>
      <c r="AK21" s="149">
        <f>'G-3'!T17</f>
        <v>100.5</v>
      </c>
      <c r="AL21" s="149">
        <f>'G-3'!T18</f>
        <v>99.5</v>
      </c>
      <c r="AM21" s="149">
        <f>'G-3'!T19</f>
        <v>106</v>
      </c>
      <c r="AN21" s="149">
        <f>'G-3'!T20</f>
        <v>86</v>
      </c>
      <c r="AO21" s="149">
        <f>'G-3'!T21</f>
        <v>69.5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430.5</v>
      </c>
      <c r="F22" s="149">
        <f t="shared" ref="F22:K22" si="18">C21+D21+E21+F21</f>
        <v>436</v>
      </c>
      <c r="G22" s="149">
        <f t="shared" si="18"/>
        <v>421.5</v>
      </c>
      <c r="H22" s="149">
        <f t="shared" si="18"/>
        <v>403</v>
      </c>
      <c r="I22" s="149">
        <f t="shared" si="18"/>
        <v>341</v>
      </c>
      <c r="J22" s="149">
        <f t="shared" si="18"/>
        <v>355</v>
      </c>
      <c r="K22" s="149">
        <f t="shared" si="18"/>
        <v>372.5</v>
      </c>
      <c r="L22" s="150"/>
      <c r="M22" s="149"/>
      <c r="N22" s="149"/>
      <c r="O22" s="149"/>
      <c r="P22" s="149">
        <f>M21+N21+O21+P21</f>
        <v>443</v>
      </c>
      <c r="Q22" s="149">
        <f t="shared" ref="Q22:AB22" si="19">N21+O21+P21+Q21</f>
        <v>445</v>
      </c>
      <c r="R22" s="149">
        <f t="shared" si="19"/>
        <v>412.5</v>
      </c>
      <c r="S22" s="149">
        <f t="shared" si="19"/>
        <v>403.5</v>
      </c>
      <c r="T22" s="149">
        <f t="shared" si="19"/>
        <v>426</v>
      </c>
      <c r="U22" s="149">
        <f t="shared" si="19"/>
        <v>424</v>
      </c>
      <c r="V22" s="149">
        <f t="shared" si="19"/>
        <v>420.5</v>
      </c>
      <c r="W22" s="149">
        <f t="shared" si="19"/>
        <v>437.5</v>
      </c>
      <c r="X22" s="149">
        <f t="shared" si="19"/>
        <v>460</v>
      </c>
      <c r="Y22" s="149">
        <f t="shared" si="19"/>
        <v>493</v>
      </c>
      <c r="Z22" s="149">
        <f t="shared" si="19"/>
        <v>510</v>
      </c>
      <c r="AA22" s="149">
        <f t="shared" si="19"/>
        <v>499.5</v>
      </c>
      <c r="AB22" s="149">
        <f t="shared" si="19"/>
        <v>470.5</v>
      </c>
      <c r="AC22" s="150"/>
      <c r="AD22" s="149"/>
      <c r="AE22" s="149"/>
      <c r="AF22" s="149"/>
      <c r="AG22" s="149">
        <f>AD21+AE21+AF21+AG21</f>
        <v>376</v>
      </c>
      <c r="AH22" s="149">
        <f t="shared" ref="AH22:AO22" si="20">AE21+AF21+AG21+AH21</f>
        <v>386.5</v>
      </c>
      <c r="AI22" s="149">
        <f t="shared" si="20"/>
        <v>388</v>
      </c>
      <c r="AJ22" s="149">
        <f t="shared" si="20"/>
        <v>384</v>
      </c>
      <c r="AK22" s="149">
        <f t="shared" si="20"/>
        <v>383.5</v>
      </c>
      <c r="AL22" s="149">
        <f t="shared" si="20"/>
        <v>381</v>
      </c>
      <c r="AM22" s="149">
        <f t="shared" si="20"/>
        <v>398.5</v>
      </c>
      <c r="AN22" s="149">
        <f t="shared" si="20"/>
        <v>392</v>
      </c>
      <c r="AO22" s="149">
        <f t="shared" si="20"/>
        <v>361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1</v>
      </c>
      <c r="H23" s="152"/>
      <c r="I23" s="152" t="s">
        <v>109</v>
      </c>
      <c r="J23" s="153">
        <f>DIRECCIONALIDAD!J30/100</f>
        <v>0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1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1</v>
      </c>
      <c r="AL23" s="152"/>
      <c r="AM23" s="152"/>
      <c r="AN23" s="152" t="s">
        <v>109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3" t="s">
        <v>103</v>
      </c>
      <c r="U24" s="243"/>
      <c r="V24" s="147" t="s">
        <v>110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B13+B17+B21</f>
        <v>609</v>
      </c>
      <c r="C25" s="149">
        <f t="shared" ref="C25:F25" si="21">C13+C17+C21</f>
        <v>589.5</v>
      </c>
      <c r="D25" s="149">
        <f t="shared" si="21"/>
        <v>629.5</v>
      </c>
      <c r="E25" s="149">
        <f t="shared" si="21"/>
        <v>623</v>
      </c>
      <c r="F25" s="149">
        <f t="shared" si="21"/>
        <v>573</v>
      </c>
      <c r="G25" s="149">
        <f>G13+G17+G21</f>
        <v>515</v>
      </c>
      <c r="H25" s="149">
        <f t="shared" ref="H25:K25" si="22">H13+H17+H21</f>
        <v>526.5</v>
      </c>
      <c r="I25" s="149">
        <f t="shared" si="22"/>
        <v>499</v>
      </c>
      <c r="J25" s="149">
        <f t="shared" si="22"/>
        <v>547</v>
      </c>
      <c r="K25" s="149">
        <f t="shared" si="22"/>
        <v>497.5</v>
      </c>
      <c r="L25" s="150"/>
      <c r="M25" s="149">
        <f>M13+M17+M21</f>
        <v>494</v>
      </c>
      <c r="N25" s="149">
        <f t="shared" ref="N25:AB25" si="23">N13+N17+N21</f>
        <v>512.5</v>
      </c>
      <c r="O25" s="149">
        <f t="shared" si="23"/>
        <v>464.5</v>
      </c>
      <c r="P25" s="149">
        <f t="shared" si="23"/>
        <v>484</v>
      </c>
      <c r="Q25" s="149">
        <f t="shared" si="23"/>
        <v>493</v>
      </c>
      <c r="R25" s="149">
        <f t="shared" si="23"/>
        <v>484</v>
      </c>
      <c r="S25" s="149">
        <f t="shared" si="23"/>
        <v>481</v>
      </c>
      <c r="T25" s="149">
        <f t="shared" si="23"/>
        <v>474.5</v>
      </c>
      <c r="U25" s="149">
        <f t="shared" si="23"/>
        <v>475.5</v>
      </c>
      <c r="V25" s="149">
        <f t="shared" si="23"/>
        <v>440.5</v>
      </c>
      <c r="W25" s="149">
        <f t="shared" si="23"/>
        <v>472</v>
      </c>
      <c r="X25" s="149">
        <f t="shared" si="23"/>
        <v>516.5</v>
      </c>
      <c r="Y25" s="149">
        <f t="shared" si="23"/>
        <v>566</v>
      </c>
      <c r="Z25" s="149">
        <f t="shared" si="23"/>
        <v>531.5</v>
      </c>
      <c r="AA25" s="149">
        <f t="shared" si="23"/>
        <v>549.5</v>
      </c>
      <c r="AB25" s="149">
        <f t="shared" si="23"/>
        <v>543</v>
      </c>
      <c r="AC25" s="150"/>
      <c r="AD25" s="149">
        <f>AD13+AD17+AD21</f>
        <v>417</v>
      </c>
      <c r="AE25" s="149">
        <f t="shared" ref="AE25:AO25" si="24">AE13+AE17+AE21</f>
        <v>438.5</v>
      </c>
      <c r="AF25" s="149">
        <f t="shared" si="24"/>
        <v>451</v>
      </c>
      <c r="AG25" s="149">
        <f t="shared" si="24"/>
        <v>465.5</v>
      </c>
      <c r="AH25" s="149">
        <f t="shared" si="24"/>
        <v>469</v>
      </c>
      <c r="AI25" s="149">
        <f t="shared" si="24"/>
        <v>458</v>
      </c>
      <c r="AJ25" s="149">
        <f t="shared" si="24"/>
        <v>478.5</v>
      </c>
      <c r="AK25" s="149">
        <f t="shared" si="24"/>
        <v>490.5</v>
      </c>
      <c r="AL25" s="149">
        <f t="shared" si="24"/>
        <v>345.5</v>
      </c>
      <c r="AM25" s="149">
        <f t="shared" si="24"/>
        <v>342.5</v>
      </c>
      <c r="AN25" s="149">
        <f t="shared" si="24"/>
        <v>395</v>
      </c>
      <c r="AO25" s="149">
        <f t="shared" si="24"/>
        <v>374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2451</v>
      </c>
      <c r="F26" s="149">
        <f t="shared" ref="F26:K26" si="25">C25+D25+E25+F25</f>
        <v>2415</v>
      </c>
      <c r="G26" s="149">
        <f t="shared" si="25"/>
        <v>2340.5</v>
      </c>
      <c r="H26" s="149">
        <f t="shared" si="25"/>
        <v>2237.5</v>
      </c>
      <c r="I26" s="149">
        <f t="shared" si="25"/>
        <v>2113.5</v>
      </c>
      <c r="J26" s="149">
        <f t="shared" si="25"/>
        <v>2087.5</v>
      </c>
      <c r="K26" s="149">
        <f t="shared" si="25"/>
        <v>2070</v>
      </c>
      <c r="L26" s="150"/>
      <c r="M26" s="149"/>
      <c r="N26" s="149"/>
      <c r="O26" s="149"/>
      <c r="P26" s="149">
        <f>M25+N25+O25+P25</f>
        <v>1955</v>
      </c>
      <c r="Q26" s="149">
        <f t="shared" ref="Q26:AB26" si="26">N25+O25+P25+Q25</f>
        <v>1954</v>
      </c>
      <c r="R26" s="149">
        <f t="shared" si="26"/>
        <v>1925.5</v>
      </c>
      <c r="S26" s="149">
        <f t="shared" si="26"/>
        <v>1942</v>
      </c>
      <c r="T26" s="149">
        <f t="shared" si="26"/>
        <v>1932.5</v>
      </c>
      <c r="U26" s="149">
        <f t="shared" si="26"/>
        <v>1915</v>
      </c>
      <c r="V26" s="149">
        <f t="shared" si="26"/>
        <v>1871.5</v>
      </c>
      <c r="W26" s="149">
        <f t="shared" si="26"/>
        <v>1862.5</v>
      </c>
      <c r="X26" s="149">
        <f t="shared" si="26"/>
        <v>1904.5</v>
      </c>
      <c r="Y26" s="149">
        <f t="shared" si="26"/>
        <v>1995</v>
      </c>
      <c r="Z26" s="149">
        <f t="shared" si="26"/>
        <v>2086</v>
      </c>
      <c r="AA26" s="149">
        <f t="shared" si="26"/>
        <v>2163.5</v>
      </c>
      <c r="AB26" s="149">
        <f t="shared" si="26"/>
        <v>2190</v>
      </c>
      <c r="AC26" s="150"/>
      <c r="AD26" s="149"/>
      <c r="AE26" s="149"/>
      <c r="AF26" s="149"/>
      <c r="AG26" s="149">
        <f>AD25+AE25+AF25+AG25</f>
        <v>1772</v>
      </c>
      <c r="AH26" s="149">
        <f t="shared" ref="AH26:AO26" si="27">AE25+AF25+AG25+AH25</f>
        <v>1824</v>
      </c>
      <c r="AI26" s="149">
        <f t="shared" si="27"/>
        <v>1843.5</v>
      </c>
      <c r="AJ26" s="149">
        <f t="shared" si="27"/>
        <v>1871</v>
      </c>
      <c r="AK26" s="149">
        <f t="shared" si="27"/>
        <v>1896</v>
      </c>
      <c r="AL26" s="149">
        <f t="shared" si="27"/>
        <v>1772.5</v>
      </c>
      <c r="AM26" s="149">
        <f t="shared" si="27"/>
        <v>1657</v>
      </c>
      <c r="AN26" s="149">
        <f t="shared" si="27"/>
        <v>1573.5</v>
      </c>
      <c r="AO26" s="149">
        <f t="shared" si="27"/>
        <v>1457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x14ac:dyDescent="0.2">
      <c r="A27" s="92"/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x14ac:dyDescent="0.2">
      <c r="A28" s="92"/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244"/>
      <c r="R28" s="244"/>
      <c r="S28" s="244"/>
      <c r="T28" s="244"/>
      <c r="U28" s="244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101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101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101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101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10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</sheetData>
  <mergeCells count="19">
    <mergeCell ref="T24:U24"/>
    <mergeCell ref="Q28:U28"/>
    <mergeCell ref="O8:S8"/>
    <mergeCell ref="AH8:AI8"/>
    <mergeCell ref="AJ8:AM8"/>
    <mergeCell ref="T12:U12"/>
    <mergeCell ref="T16:U16"/>
    <mergeCell ref="T20:U20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2017-11-01T22:03:21Z</dcterms:modified>
</cp:coreProperties>
</file>