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30\CR 44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  <sheet name="Tabla" sheetId="4690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J27" i="4690" l="1"/>
  <c r="J26" i="4690"/>
  <c r="I27" i="4690"/>
  <c r="I26" i="4690"/>
  <c r="I25" i="4690"/>
  <c r="K20" i="4690"/>
  <c r="L19" i="4690"/>
  <c r="K19" i="4690"/>
  <c r="J19" i="4690"/>
  <c r="I19" i="4690"/>
  <c r="Y22" i="4686"/>
  <c r="X22" i="4686"/>
  <c r="W22" i="4686"/>
  <c r="V22" i="4686"/>
  <c r="Y22" i="4684"/>
  <c r="X22" i="4684"/>
  <c r="W22" i="4684"/>
  <c r="V22" i="4684"/>
  <c r="Y22" i="4678"/>
  <c r="X22" i="4678"/>
  <c r="W22" i="4678"/>
  <c r="V22" i="4678"/>
  <c r="M16" i="4690"/>
  <c r="J17" i="4690" s="1"/>
  <c r="M14" i="4690"/>
  <c r="L15" i="4690" s="1"/>
  <c r="M12" i="4690"/>
  <c r="J13" i="4690" s="1"/>
  <c r="I15" i="4690" l="1"/>
  <c r="J15" i="4690"/>
  <c r="K13" i="4690"/>
  <c r="K17" i="4690"/>
  <c r="M19" i="4690"/>
  <c r="L13" i="4690"/>
  <c r="L17" i="4690"/>
  <c r="I13" i="4690"/>
  <c r="K15" i="4690"/>
  <c r="I17" i="4690"/>
  <c r="L20" i="4690" l="1"/>
  <c r="N12" i="4690"/>
  <c r="N16" i="4690"/>
  <c r="J20" i="4690"/>
  <c r="N14" i="4690"/>
  <c r="I20" i="4690"/>
  <c r="T18" i="4678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AL13" i="4688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8" i="4689" l="1"/>
  <c r="D25" i="4688" s="1"/>
  <c r="J32" i="4689"/>
  <c r="U25" i="4688" s="1"/>
  <c r="J16" i="4689"/>
  <c r="AF15" i="4688" s="1"/>
  <c r="J25" i="4689"/>
  <c r="J33" i="4689"/>
  <c r="J30" i="4689"/>
  <c r="J25" i="4688" s="1"/>
  <c r="J36" i="4689"/>
  <c r="AO25" i="4688" s="1"/>
  <c r="J10" i="4689"/>
  <c r="J34" i="4689"/>
  <c r="AF25" i="4688" s="1"/>
  <c r="J24" i="4689"/>
  <c r="J14" i="4689"/>
  <c r="U15" i="4688" s="1"/>
  <c r="J23" i="4689"/>
  <c r="U20" i="4688" s="1"/>
  <c r="J20" i="4689"/>
  <c r="J22" i="4689"/>
  <c r="P20" i="4688" s="1"/>
  <c r="J26" i="4689"/>
  <c r="J31" i="4689"/>
  <c r="P2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Z25" i="4688"/>
  <c r="J29" i="4689"/>
  <c r="AK20" i="4688"/>
  <c r="AF20" i="4688"/>
  <c r="J27" i="4689"/>
  <c r="Z20" i="4688"/>
  <c r="G20" i="4688"/>
  <c r="J19" i="4689"/>
  <c r="J21" i="4689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Z33" i="4688"/>
  <c r="BO22" i="4688" s="1"/>
  <c r="AL33" i="4688"/>
  <c r="BZ22" i="4688" s="1"/>
  <c r="S33" i="4688"/>
  <c r="BH22" i="4688" s="1"/>
  <c r="AO33" i="4688"/>
  <c r="CC22" i="4688" s="1"/>
  <c r="AJ33" i="4688"/>
  <c r="BX22" i="4688" s="1"/>
  <c r="U23" i="4684"/>
  <c r="V33" i="4688"/>
  <c r="BK22" i="4688" s="1"/>
  <c r="W33" i="4688"/>
  <c r="BL22" i="4688" s="1"/>
  <c r="R33" i="4688"/>
  <c r="BG22" i="4688" s="1"/>
  <c r="AI33" i="4688"/>
  <c r="BW22" i="4688" s="1"/>
  <c r="U23" i="4678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D26" i="4688"/>
  <c r="G26" i="4688"/>
  <c r="AO21" i="4688"/>
  <c r="AK21" i="4688"/>
  <c r="AF21" i="4688"/>
  <c r="Z21" i="4688"/>
  <c r="P21" i="4688"/>
  <c r="U21" i="4688"/>
  <c r="J21" i="4688"/>
  <c r="G21" i="4688"/>
  <c r="D21" i="4688"/>
  <c r="AO16" i="4688"/>
  <c r="AF16" i="4688"/>
  <c r="AK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<sst xmlns="http://schemas.openxmlformats.org/spreadsheetml/2006/main" count="627" uniqueCount="160">
  <si>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</si>
  <si>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</si>
  <si>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</si>
  <si>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</si>
  <si>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</si>
  <si>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</si>
  <si>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</si>
  <si>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</si>
  <si>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</si>
  <si>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</si>
  <si>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</si>
  <si>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</si>
  <si>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</si>
  <si>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</si>
  <si>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</si>
  <si>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</si>
  <si>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</si>
  <si>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</si>
  <si>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</si>
  <si>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</si>
  <si>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</si>
  <si>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</si>
  <si>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</si>
  <si>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</si>
  <si>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</si>
  <si>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</si>
  <si>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</si>
  <si>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</si>
  <si>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</si>
  <si>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</si>
  <si>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</si>
  <si>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</si>
  <si>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</si>
  <si>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</si>
  <si>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</si>
  <si>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</si>
  <si>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</si>
  <si>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</si>
  <si>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</si>
  <si>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</si>
  <si>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</si>
  <si>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</si>
  <si>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</si>
  <si>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</si>
  <si>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</si>
  <si>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</si>
  <si>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</si>
  <si>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</si>
  <si>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</si>
  <si>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</si>
  <si>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</si>
  <si>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</si>
  <si>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</si>
  <si>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</si>
  <si>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</si>
  <si>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</si>
  <si>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</si>
  <si>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</si>
  <si>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</si>
  <si>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</si>
  <si>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</si>
  <si>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</si>
  <si>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</si>
  <si>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</si>
  <si>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</si>
  <si>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</si>
  <si>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</si>
  <si>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</si>
  <si>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</si>
  <si>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13:45 - 14:45</t>
  </si>
  <si>
    <t>18:00 - 19:00</t>
  </si>
  <si>
    <t>HORA MAX VOL</t>
  </si>
  <si>
    <t>11:00 - 12:00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</si>
  <si>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</si>
  <si>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</si>
  <si>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</si>
  <si>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</si>
  <si>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</si>
  <si>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</si>
  <si>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</si>
  <si>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</si>
  <si>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</si>
  <si>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17:00 - 18:00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</si>
  <si>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</si>
  <si>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</si>
  <si>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</si>
  <si>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</si>
  <si>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</si>
  <si>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</si>
  <si>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</si>
  <si>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</si>
  <si>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</si>
  <si>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</si>
  <si>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</si>
  <si>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</si>
  <si>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</si>
  <si>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</si>
  <si>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</si>
  <si>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</si>
  <si>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</si>
  <si>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</si>
  <si>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</si>
  <si>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</si>
  <si>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</si>
  <si>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</si>
  <si>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</si>
  <si>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</si>
  <si>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</si>
  <si>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</si>
  <si>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</si>
  <si>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</si>
  <si>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</si>
  <si>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</si>
  <si>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</si>
  <si>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</si>
  <si>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</si>
  <si>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</si>
  <si>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</si>
  <si>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</si>
  <si>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</si>
  <si>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</si>
  <si>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</si>
  <si>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</si>
  <si>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</si>
  <si>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</si>
  <si>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</si>
  <si>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</si>
  <si>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</si>
  <si>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</si>
  <si>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</si>
  <si>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</si>
  <si>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</si>
  <si>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</si>
  <si>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</si>
  <si>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</si>
  <si>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</si>
  <si>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</si>
  <si>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</si>
  <si>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44</t>
  </si>
  <si>
    <t>ADOLFREDO FLOREZ</t>
  </si>
  <si>
    <t xml:space="preserve">VOL MAX </t>
  </si>
  <si>
    <t>Acceso</t>
  </si>
  <si>
    <t>Tipo de vehículo</t>
  </si>
  <si>
    <t>Total</t>
  </si>
  <si>
    <t>%</t>
  </si>
  <si>
    <t>Motos</t>
  </si>
  <si>
    <t>Autos</t>
  </si>
  <si>
    <t>Buses</t>
  </si>
  <si>
    <t>Camiones</t>
  </si>
  <si>
    <t>Norte</t>
  </si>
  <si>
    <t>Sur</t>
  </si>
  <si>
    <t>Oeste</t>
  </si>
  <si>
    <t>Resumen de aforo calle 72 x carrera 44</t>
  </si>
  <si>
    <t>Resume de Buses que pasa por la interseccion</t>
  </si>
  <si>
    <t>Calle 72</t>
  </si>
  <si>
    <t>Carrera 44</t>
  </si>
  <si>
    <t>JHONY NAVARRO</t>
  </si>
  <si>
    <t>JULIO VASQUEZ</t>
  </si>
  <si>
    <t>IVAN FONSECA</t>
  </si>
  <si>
    <t>7:45 -8:45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</si>
</sst>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0_);[Red]\(0\)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0"/>
      <name val="Arial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9"/>
      <color theme="1"/>
      <name val="Arial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25" fillId="0" borderId="0" applyFont="0" applyFill="0" applyBorder="0" applyAlignment="0" applyProtection="0"/>
    <xf numFmtId="0" fontId="1" fillId="0" borderId="0"/>
  </cellStyleXfs>
  <cellXfs count="277">
    <xf numFmtId="0" fontId="0" fillId="0" borderId="0" xfId="0"/>
    <xf numFmtId="0" fontId="3" fillId="0" borderId="0" xfId="0" applyFont="1" applyProtection="1"/>
    <xf numFmtId="1" fontId="3" fillId="0" borderId="1" xfId="0" applyNumberFormat="1" applyFont="1" applyBorder="1" applyAlignment="1" applyProtection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" fontId="3" fillId="0" borderId="2" xfId="0" applyNumberFormat="1" applyFont="1" applyBorder="1" applyAlignment="1" applyProtection="1">
      <alignment horizontal="center" vertical="center" wrapText="1"/>
    </xf>
    <xf numFmtId="1" fontId="3" fillId="0" borderId="3" xfId="0" applyNumberFormat="1" applyFont="1" applyBorder="1" applyAlignment="1" applyProtection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quotePrefix="1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20" fontId="8" fillId="0" borderId="1" xfId="0" applyNumberFormat="1" applyFont="1" applyBorder="1" applyAlignment="1" applyProtection="1">
      <alignment horizontal="center" vertical="center" wrapText="1"/>
    </xf>
    <xf numFmtId="20" fontId="8" fillId="0" borderId="3" xfId="0" applyNumberFormat="1" applyFont="1" applyBorder="1" applyAlignment="1" applyProtection="1">
      <alignment horizontal="center" vertical="center" wrapText="1"/>
    </xf>
    <xf numFmtId="20" fontId="8" fillId="0" borderId="8" xfId="0" applyNumberFormat="1" applyFont="1" applyBorder="1" applyAlignment="1" applyProtection="1">
      <alignment horizontal="center" vertical="center" wrapText="1"/>
    </xf>
    <xf numFmtId="20" fontId="8" fillId="0" borderId="2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9" fontId="15" fillId="0" borderId="0" xfId="0" applyNumberFormat="1" applyFont="1" applyAlignment="1" applyProtection="1">
      <alignment vertical="center"/>
    </xf>
    <xf numFmtId="49" fontId="8" fillId="0" borderId="9" xfId="0" applyNumberFormat="1" applyFont="1" applyBorder="1" applyAlignment="1" applyProtection="1">
      <alignment horizontal="left" vertical="center"/>
    </xf>
    <xf numFmtId="0" fontId="9" fillId="0" borderId="10" xfId="0" applyFont="1" applyBorder="1" applyAlignment="1" applyProtection="1">
      <alignment vertical="center"/>
    </xf>
    <xf numFmtId="0" fontId="8" fillId="0" borderId="10" xfId="0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15" fillId="0" borderId="10" xfId="0" applyNumberFormat="1" applyFont="1" applyBorder="1" applyAlignment="1" applyProtection="1">
      <alignment vertical="center"/>
    </xf>
    <xf numFmtId="1" fontId="3" fillId="0" borderId="11" xfId="0" applyNumberFormat="1" applyFont="1" applyBorder="1" applyAlignment="1" applyProtection="1">
      <alignment horizontal="center" vertical="center"/>
    </xf>
    <xf numFmtId="1" fontId="3" fillId="0" borderId="3" xfId="0" applyNumberFormat="1" applyFont="1" applyBorder="1" applyAlignment="1" applyProtection="1">
      <alignment horizontal="center" vertical="center"/>
    </xf>
    <xf numFmtId="1" fontId="3" fillId="0" borderId="6" xfId="0" applyNumberFormat="1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vertical="center"/>
    </xf>
    <xf numFmtId="0" fontId="8" fillId="0" borderId="9" xfId="0" applyFont="1" applyBorder="1" applyAlignment="1" applyProtection="1">
      <alignment vertical="center"/>
    </xf>
    <xf numFmtId="49" fontId="7" fillId="0" borderId="9" xfId="0" applyNumberFormat="1" applyFont="1" applyBorder="1" applyAlignment="1" applyProtection="1">
      <alignment vertical="center"/>
    </xf>
    <xf numFmtId="49" fontId="15" fillId="0" borderId="9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7" fillId="0" borderId="0" xfId="0" quotePrefix="1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vertical="center"/>
    </xf>
    <xf numFmtId="0" fontId="12" fillId="0" borderId="6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20" fontId="8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/>
    </xf>
    <xf numFmtId="20" fontId="8" fillId="0" borderId="3" xfId="0" applyNumberFormat="1" applyFont="1" applyFill="1" applyBorder="1" applyAlignment="1" applyProtection="1">
      <alignment horizontal="center" vertical="center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1" fontId="3" fillId="0" borderId="5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20" fontId="8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2" xfId="0" applyNumberFormat="1" applyFont="1" applyFill="1" applyBorder="1" applyAlignment="1" applyProtection="1">
      <alignment horizontal="center" vertical="center"/>
    </xf>
    <xf numFmtId="20" fontId="8" fillId="0" borderId="8" xfId="0" applyNumberFormat="1" applyFont="1" applyFill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6" xfId="0" applyNumberFormat="1" applyFont="1" applyFill="1" applyBorder="1" applyAlignment="1" applyProtection="1">
      <alignment horizontal="center" vertical="center"/>
    </xf>
    <xf numFmtId="1" fontId="3" fillId="0" borderId="1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1" fontId="3" fillId="0" borderId="0" xfId="0" applyNumberFormat="1" applyFont="1" applyProtection="1"/>
    <xf numFmtId="0" fontId="7" fillId="0" borderId="4" xfId="0" applyFont="1" applyBorder="1" applyAlignment="1" applyProtection="1">
      <alignment vertical="center"/>
    </xf>
    <xf numFmtId="0" fontId="7" fillId="0" borderId="4" xfId="0" applyFont="1" applyFill="1" applyBorder="1" applyAlignment="1" applyProtection="1">
      <alignment vertical="center"/>
    </xf>
    <xf numFmtId="1" fontId="5" fillId="0" borderId="1" xfId="0" applyNumberFormat="1" applyFont="1" applyBorder="1" applyAlignment="1" applyProtection="1">
      <alignment horizontal="center" vertical="center"/>
    </xf>
    <xf numFmtId="1" fontId="5" fillId="0" borderId="3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" fontId="5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2" fillId="0" borderId="0" xfId="0" applyFont="1"/>
    <xf numFmtId="20" fontId="2" fillId="0" borderId="0" xfId="0" applyNumberFormat="1" applyFont="1"/>
    <xf numFmtId="0" fontId="16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2" fillId="0" borderId="1" xfId="0" applyFont="1" applyBorder="1"/>
    <xf numFmtId="20" fontId="2" fillId="0" borderId="1" xfId="0" applyNumberFormat="1" applyFont="1" applyBorder="1" applyAlignment="1">
      <alignment horizontal="center"/>
    </xf>
    <xf numFmtId="20" fontId="2" fillId="0" borderId="0" xfId="0" applyNumberFormat="1" applyFont="1" applyBorder="1" applyAlignment="1">
      <alignment horizontal="center"/>
    </xf>
    <xf numFmtId="1" fontId="2" fillId="0" borderId="1" xfId="0" applyNumberFormat="1" applyFont="1" applyBorder="1"/>
    <xf numFmtId="1" fontId="2" fillId="0" borderId="0" xfId="0" applyNumberFormat="1" applyFont="1"/>
    <xf numFmtId="0" fontId="18" fillId="0" borderId="0" xfId="0" applyFont="1" applyAlignment="1">
      <alignment horizontal="center"/>
    </xf>
    <xf numFmtId="0" fontId="7" fillId="0" borderId="0" xfId="0" applyFont="1" applyAlignment="1" applyProtection="1">
      <alignment horizontal="right" vertical="center"/>
    </xf>
    <xf numFmtId="49" fontId="13" fillId="0" borderId="0" xfId="0" applyNumberFormat="1" applyFont="1" applyBorder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9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2" fontId="3" fillId="0" borderId="6" xfId="0" applyNumberFormat="1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1" fontId="3" fillId="0" borderId="20" xfId="0" applyNumberFormat="1" applyFont="1" applyFill="1" applyBorder="1" applyAlignment="1" applyProtection="1">
      <alignment horizontal="center" vertical="center"/>
    </xf>
    <xf numFmtId="2" fontId="3" fillId="0" borderId="2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1" fontId="3" fillId="0" borderId="19" xfId="0" applyNumberFormat="1" applyFont="1" applyFill="1" applyBorder="1" applyAlignment="1" applyProtection="1">
      <alignment horizontal="center" vertical="center"/>
    </xf>
    <xf numFmtId="2" fontId="3" fillId="0" borderId="3" xfId="0" applyNumberFormat="1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vertical="center"/>
    </xf>
    <xf numFmtId="0" fontId="2" fillId="0" borderId="3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vertical="center"/>
    </xf>
    <xf numFmtId="1" fontId="3" fillId="0" borderId="22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2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49" fontId="13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9" fillId="0" borderId="9" xfId="0" applyFont="1" applyFill="1" applyBorder="1" applyAlignment="1" applyProtection="1">
      <alignment vertical="center"/>
    </xf>
    <xf numFmtId="0" fontId="19" fillId="0" borderId="0" xfId="0" applyFont="1" applyFill="1" applyAlignment="1" applyProtection="1">
      <alignment vertic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3" fillId="0" borderId="0" xfId="0" applyFont="1"/>
    <xf numFmtId="1" fontId="3" fillId="0" borderId="1" xfId="0" applyNumberFormat="1" applyFont="1" applyBorder="1"/>
    <xf numFmtId="1" fontId="3" fillId="0" borderId="0" xfId="0" applyNumberFormat="1" applyFont="1"/>
    <xf numFmtId="0" fontId="3" fillId="0" borderId="4" xfId="0" applyFont="1" applyBorder="1"/>
    <xf numFmtId="0" fontId="3" fillId="0" borderId="10" xfId="0" applyFont="1" applyBorder="1"/>
    <xf numFmtId="9" fontId="3" fillId="0" borderId="10" xfId="0" applyNumberFormat="1" applyFont="1" applyBorder="1"/>
    <xf numFmtId="0" fontId="3" fillId="0" borderId="12" xfId="0" applyFont="1" applyBorder="1"/>
    <xf numFmtId="9" fontId="3" fillId="0" borderId="12" xfId="0" applyNumberFormat="1" applyFont="1" applyBorder="1"/>
    <xf numFmtId="0" fontId="23" fillId="0" borderId="0" xfId="0" applyFont="1" applyAlignment="1">
      <alignment horizontal="center"/>
    </xf>
    <xf numFmtId="1" fontId="24" fillId="0" borderId="6" xfId="0" applyNumberFormat="1" applyFont="1" applyFill="1" applyBorder="1" applyAlignment="1" applyProtection="1">
      <alignment horizontal="center" vertical="center"/>
    </xf>
    <xf numFmtId="1" fontId="24" fillId="0" borderId="19" xfId="0" applyNumberFormat="1" applyFont="1" applyFill="1" applyBorder="1" applyAlignment="1" applyProtection="1">
      <alignment horizontal="center" vertical="center"/>
    </xf>
    <xf numFmtId="1" fontId="24" fillId="0" borderId="20" xfId="0" applyNumberFormat="1" applyFont="1" applyFill="1" applyBorder="1" applyAlignment="1" applyProtection="1">
      <alignment horizontal="center" vertical="center"/>
    </xf>
    <xf numFmtId="1" fontId="24" fillId="0" borderId="3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2" fillId="0" borderId="4" xfId="0" applyFont="1" applyBorder="1"/>
    <xf numFmtId="1" fontId="23" fillId="0" borderId="4" xfId="0" applyNumberFormat="1" applyFont="1" applyBorder="1" applyAlignment="1">
      <alignment horizontal="center"/>
    </xf>
    <xf numFmtId="165" fontId="23" fillId="0" borderId="10" xfId="0" applyNumberFormat="1" applyFont="1" applyBorder="1" applyAlignment="1">
      <alignment horizontal="center"/>
    </xf>
    <xf numFmtId="38" fontId="23" fillId="0" borderId="10" xfId="0" applyNumberFormat="1" applyFont="1" applyBorder="1" applyAlignment="1">
      <alignment horizontal="center"/>
    </xf>
    <xf numFmtId="165" fontId="23" fillId="0" borderId="12" xfId="0" applyNumberFormat="1" applyFont="1" applyBorder="1" applyAlignment="1">
      <alignment horizontal="center"/>
    </xf>
    <xf numFmtId="0" fontId="26" fillId="0" borderId="28" xfId="2" applyFont="1" applyBorder="1" applyAlignment="1">
      <alignment horizontal="center" vertical="center" wrapText="1"/>
    </xf>
    <xf numFmtId="1" fontId="28" fillId="0" borderId="28" xfId="2" applyNumberFormat="1" applyFont="1" applyBorder="1" applyAlignment="1">
      <alignment horizontal="center" vertical="center" wrapText="1"/>
    </xf>
    <xf numFmtId="9" fontId="28" fillId="0" borderId="28" xfId="2" applyNumberFormat="1" applyFont="1" applyBorder="1" applyAlignment="1">
      <alignment horizontal="center" vertical="center" wrapText="1"/>
    </xf>
    <xf numFmtId="0" fontId="1" fillId="0" borderId="0" xfId="2"/>
    <xf numFmtId="0" fontId="26" fillId="0" borderId="29" xfId="2" applyFont="1" applyBorder="1" applyAlignment="1">
      <alignment horizontal="center" vertical="center" wrapText="1"/>
    </xf>
    <xf numFmtId="1" fontId="29" fillId="0" borderId="26" xfId="2" applyNumberFormat="1" applyFont="1" applyBorder="1" applyAlignment="1">
      <alignment horizontal="center" vertical="center" wrapText="1"/>
    </xf>
    <xf numFmtId="0" fontId="26" fillId="0" borderId="27" xfId="2" applyFont="1" applyBorder="1" applyAlignment="1">
      <alignment horizontal="center" vertical="center" wrapText="1"/>
    </xf>
    <xf numFmtId="9" fontId="29" fillId="0" borderId="28" xfId="2" applyNumberFormat="1" applyFont="1" applyBorder="1" applyAlignment="1">
      <alignment horizontal="center" vertical="center" wrapText="1"/>
    </xf>
    <xf numFmtId="0" fontId="26" fillId="0" borderId="1" xfId="2" applyFont="1" applyBorder="1" applyAlignment="1">
      <alignment horizontal="left" vertical="center" wrapText="1"/>
    </xf>
    <xf numFmtId="1" fontId="0" fillId="0" borderId="1" xfId="0" applyNumberFormat="1" applyBorder="1"/>
    <xf numFmtId="9" fontId="0" fillId="0" borderId="1" xfId="1" applyFont="1" applyBorder="1"/>
    <xf numFmtId="0" fontId="7" fillId="0" borderId="16" xfId="0" applyFont="1" applyBorder="1" applyAlignment="1" applyProtection="1">
      <alignment horizontal="right" vertical="center"/>
    </xf>
    <xf numFmtId="0" fontId="7" fillId="0" borderId="17" xfId="0" applyFont="1" applyBorder="1" applyAlignment="1" applyProtection="1">
      <alignment horizontal="right" vertical="center"/>
    </xf>
    <xf numFmtId="0" fontId="7" fillId="0" borderId="18" xfId="0" applyFont="1" applyBorder="1" applyAlignment="1" applyProtection="1">
      <alignment horizontal="right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0" xfId="0" applyFont="1" applyBorder="1" applyAlignment="1" applyProtection="1">
      <alignment horizontal="right" vertical="center"/>
    </xf>
    <xf numFmtId="0" fontId="7" fillId="0" borderId="12" xfId="0" applyFont="1" applyBorder="1" applyAlignment="1" applyProtection="1">
      <alignment horizontal="right" vertical="center"/>
    </xf>
    <xf numFmtId="49" fontId="13" fillId="0" borderId="0" xfId="0" applyNumberFormat="1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14" fontId="2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right" vertical="center"/>
    </xf>
    <xf numFmtId="0" fontId="7" fillId="0" borderId="17" xfId="0" applyFont="1" applyFill="1" applyBorder="1" applyAlignment="1" applyProtection="1">
      <alignment horizontal="right" vertical="center"/>
    </xf>
    <xf numFmtId="0" fontId="7" fillId="0" borderId="18" xfId="0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right" vertical="center"/>
    </xf>
    <xf numFmtId="0" fontId="7" fillId="0" borderId="10" xfId="0" applyFont="1" applyFill="1" applyBorder="1" applyAlignment="1" applyProtection="1">
      <alignment horizontal="right" vertical="center"/>
    </xf>
    <xf numFmtId="0" fontId="7" fillId="0" borderId="12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14" fontId="2" fillId="0" borderId="10" xfId="0" applyNumberFormat="1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10" xfId="0" applyFont="1" applyFill="1" applyBorder="1" applyAlignment="1" applyProtection="1">
      <alignment horizontal="center" vertical="center"/>
    </xf>
    <xf numFmtId="0" fontId="12" fillId="0" borderId="12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14" fontId="2" fillId="0" borderId="9" xfId="0" applyNumberFormat="1" applyFont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" fontId="8" fillId="0" borderId="6" xfId="0" applyNumberFormat="1" applyFont="1" applyFill="1" applyBorder="1" applyAlignment="1" applyProtection="1">
      <alignment horizontal="center" vertical="center" wrapText="1"/>
    </xf>
    <xf numFmtId="1" fontId="8" fillId="0" borderId="3" xfId="0" applyNumberFormat="1" applyFont="1" applyFill="1" applyBorder="1" applyAlignment="1" applyProtection="1">
      <alignment horizontal="center" vertical="center" wrapText="1"/>
    </xf>
    <xf numFmtId="0" fontId="21" fillId="0" borderId="6" xfId="0" applyFont="1" applyFill="1" applyBorder="1" applyAlignment="1" applyProtection="1">
      <alignment horizontal="center" vertical="center" wrapText="1"/>
    </xf>
    <xf numFmtId="0" fontId="21" fillId="0" borderId="19" xfId="0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22" fillId="0" borderId="9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17" fillId="0" borderId="0" xfId="0" applyFont="1" applyAlignment="1">
      <alignment horizontal="center"/>
    </xf>
    <xf numFmtId="14" fontId="3" fillId="0" borderId="9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1" fontId="29" fillId="0" borderId="30" xfId="2" applyNumberFormat="1" applyFont="1" applyBorder="1" applyAlignment="1">
      <alignment horizontal="center" vertical="center" wrapText="1"/>
    </xf>
    <xf numFmtId="1" fontId="29" fillId="0" borderId="31" xfId="2" applyNumberFormat="1" applyFont="1" applyBorder="1" applyAlignment="1">
      <alignment horizontal="center" vertical="center" wrapText="1"/>
    </xf>
    <xf numFmtId="1" fontId="29" fillId="0" borderId="32" xfId="2" applyNumberFormat="1" applyFont="1" applyBorder="1" applyAlignment="1">
      <alignment horizontal="center" vertical="center" wrapText="1"/>
    </xf>
    <xf numFmtId="1" fontId="29" fillId="0" borderId="28" xfId="2" applyNumberFormat="1" applyFont="1" applyBorder="1" applyAlignment="1">
      <alignment horizontal="center" vertical="center" wrapText="1"/>
    </xf>
    <xf numFmtId="0" fontId="26" fillId="0" borderId="23" xfId="2" applyFont="1" applyBorder="1" applyAlignment="1">
      <alignment horizontal="center" vertical="center" wrapText="1"/>
    </xf>
    <xf numFmtId="0" fontId="26" fillId="0" borderId="27" xfId="2" applyFont="1" applyBorder="1" applyAlignment="1">
      <alignment horizontal="center" vertical="center" wrapText="1"/>
    </xf>
    <xf numFmtId="1" fontId="29" fillId="0" borderId="23" xfId="2" applyNumberFormat="1" applyFont="1" applyBorder="1" applyAlignment="1">
      <alignment horizontal="center" vertical="center" wrapText="1"/>
    </xf>
    <xf numFmtId="1" fontId="29" fillId="0" borderId="27" xfId="2" applyNumberFormat="1" applyFont="1" applyBorder="1" applyAlignment="1">
      <alignment horizontal="center" vertical="center" wrapText="1"/>
    </xf>
    <xf numFmtId="9" fontId="29" fillId="0" borderId="23" xfId="2" applyNumberFormat="1" applyFont="1" applyBorder="1" applyAlignment="1">
      <alignment horizontal="center" vertical="center" wrapText="1"/>
    </xf>
    <xf numFmtId="9" fontId="29" fillId="0" borderId="27" xfId="2" applyNumberFormat="1" applyFont="1" applyBorder="1" applyAlignment="1">
      <alignment horizontal="center" vertical="center" wrapText="1"/>
    </xf>
    <xf numFmtId="0" fontId="26" fillId="0" borderId="24" xfId="2" applyFont="1" applyBorder="1" applyAlignment="1">
      <alignment horizontal="center" vertical="center" wrapText="1"/>
    </xf>
    <xf numFmtId="0" fontId="26" fillId="0" borderId="25" xfId="2" applyFont="1" applyBorder="1" applyAlignment="1">
      <alignment horizontal="center" vertical="center" wrapText="1"/>
    </xf>
    <xf numFmtId="0" fontId="26" fillId="0" borderId="26" xfId="2" applyFont="1" applyBorder="1" applyAlignment="1">
      <alignment horizontal="center" vertical="center" wrapText="1"/>
    </xf>
    <xf numFmtId="0" fontId="27" fillId="0" borderId="23" xfId="2" applyFont="1" applyBorder="1" applyAlignment="1">
      <alignment horizontal="center" vertical="center" wrapText="1"/>
    </xf>
    <xf numFmtId="0" fontId="27" fillId="0" borderId="27" xfId="2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182.5</c:v>
                </c:pt>
                <c:pt idx="1">
                  <c:v>204.5</c:v>
                </c:pt>
                <c:pt idx="2">
                  <c:v>214</c:v>
                </c:pt>
                <c:pt idx="3">
                  <c:v>233</c:v>
                </c:pt>
                <c:pt idx="4">
                  <c:v>217</c:v>
                </c:pt>
                <c:pt idx="5">
                  <c:v>238</c:v>
                </c:pt>
                <c:pt idx="6">
                  <c:v>225</c:v>
                </c:pt>
                <c:pt idx="7">
                  <c:v>228</c:v>
                </c:pt>
                <c:pt idx="8">
                  <c:v>215</c:v>
                </c:pt>
                <c:pt idx="9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98720"/>
        <c:axId val="174799112"/>
      </c:barChart>
      <c:catAx>
        <c:axId val="17479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9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99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817.5</c:v>
                </c:pt>
                <c:pt idx="1">
                  <c:v>848.5</c:v>
                </c:pt>
                <c:pt idx="2">
                  <c:v>826</c:v>
                </c:pt>
                <c:pt idx="3">
                  <c:v>947</c:v>
                </c:pt>
                <c:pt idx="4">
                  <c:v>820</c:v>
                </c:pt>
                <c:pt idx="5">
                  <c:v>802</c:v>
                </c:pt>
                <c:pt idx="6">
                  <c:v>820</c:v>
                </c:pt>
                <c:pt idx="7">
                  <c:v>806</c:v>
                </c:pt>
                <c:pt idx="8">
                  <c:v>829.5</c:v>
                </c:pt>
                <c:pt idx="9">
                  <c:v>761.5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13336"/>
        <c:axId val="175312944"/>
      </c:barChart>
      <c:catAx>
        <c:axId val="175313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1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1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13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726.5</c:v>
                </c:pt>
                <c:pt idx="1">
                  <c:v>701</c:v>
                </c:pt>
                <c:pt idx="2">
                  <c:v>716.5</c:v>
                </c:pt>
                <c:pt idx="3">
                  <c:v>817.5</c:v>
                </c:pt>
                <c:pt idx="4">
                  <c:v>772</c:v>
                </c:pt>
                <c:pt idx="5">
                  <c:v>735</c:v>
                </c:pt>
                <c:pt idx="6">
                  <c:v>739</c:v>
                </c:pt>
                <c:pt idx="7">
                  <c:v>705</c:v>
                </c:pt>
                <c:pt idx="8">
                  <c:v>636</c:v>
                </c:pt>
                <c:pt idx="9">
                  <c:v>720</c:v>
                </c:pt>
                <c:pt idx="10">
                  <c:v>877.5</c:v>
                </c:pt>
                <c:pt idx="11">
                  <c:v>820.5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36664"/>
        <c:axId val="176137056"/>
      </c:barChart>
      <c:catAx>
        <c:axId val="17613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3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829</c:v>
                </c:pt>
                <c:pt idx="1">
                  <c:v>815</c:v>
                </c:pt>
                <c:pt idx="2">
                  <c:v>788.5</c:v>
                </c:pt>
                <c:pt idx="3">
                  <c:v>774.5</c:v>
                </c:pt>
                <c:pt idx="4">
                  <c:v>743.5</c:v>
                </c:pt>
                <c:pt idx="5">
                  <c:v>786.5</c:v>
                </c:pt>
                <c:pt idx="6">
                  <c:v>778</c:v>
                </c:pt>
                <c:pt idx="7">
                  <c:v>747</c:v>
                </c:pt>
                <c:pt idx="8">
                  <c:v>712.5</c:v>
                </c:pt>
                <c:pt idx="9">
                  <c:v>751</c:v>
                </c:pt>
                <c:pt idx="10">
                  <c:v>771.5</c:v>
                </c:pt>
                <c:pt idx="11">
                  <c:v>750.5</c:v>
                </c:pt>
                <c:pt idx="12">
                  <c:v>750</c:v>
                </c:pt>
                <c:pt idx="13">
                  <c:v>806</c:v>
                </c:pt>
                <c:pt idx="14">
                  <c:v>796</c:v>
                </c:pt>
                <c:pt idx="15">
                  <c:v>827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37840"/>
        <c:axId val="176138232"/>
      </c:barChart>
      <c:catAx>
        <c:axId val="17613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8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38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834</c:v>
                </c:pt>
                <c:pt idx="4">
                  <c:v>868.5</c:v>
                </c:pt>
                <c:pt idx="5">
                  <c:v>902</c:v>
                </c:pt>
                <c:pt idx="6">
                  <c:v>913</c:v>
                </c:pt>
                <c:pt idx="7">
                  <c:v>908</c:v>
                </c:pt>
                <c:pt idx="8">
                  <c:v>906</c:v>
                </c:pt>
                <c:pt idx="9">
                  <c:v>880</c:v>
                </c:pt>
                <c:pt idx="13">
                  <c:v>884</c:v>
                </c:pt>
                <c:pt idx="14">
                  <c:v>859.5</c:v>
                </c:pt>
                <c:pt idx="15">
                  <c:v>845</c:v>
                </c:pt>
                <c:pt idx="16">
                  <c:v>870</c:v>
                </c:pt>
                <c:pt idx="17">
                  <c:v>874</c:v>
                </c:pt>
                <c:pt idx="18">
                  <c:v>879.5</c:v>
                </c:pt>
                <c:pt idx="19">
                  <c:v>854</c:v>
                </c:pt>
                <c:pt idx="20">
                  <c:v>821.5</c:v>
                </c:pt>
                <c:pt idx="21">
                  <c:v>796.5</c:v>
                </c:pt>
                <c:pt idx="22">
                  <c:v>787.5</c:v>
                </c:pt>
                <c:pt idx="23">
                  <c:v>793</c:v>
                </c:pt>
                <c:pt idx="24">
                  <c:v>798.5</c:v>
                </c:pt>
                <c:pt idx="25">
                  <c:v>791.5</c:v>
                </c:pt>
                <c:pt idx="29">
                  <c:v>687</c:v>
                </c:pt>
                <c:pt idx="30">
                  <c:v>659.5</c:v>
                </c:pt>
                <c:pt idx="31">
                  <c:v>660.5</c:v>
                </c:pt>
                <c:pt idx="32">
                  <c:v>667</c:v>
                </c:pt>
                <c:pt idx="33">
                  <c:v>653</c:v>
                </c:pt>
                <c:pt idx="34">
                  <c:v>610.5</c:v>
                </c:pt>
                <c:pt idx="35">
                  <c:v>546</c:v>
                </c:pt>
                <c:pt idx="36">
                  <c:v>554</c:v>
                </c:pt>
                <c:pt idx="37">
                  <c:v>568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996</c:v>
                </c:pt>
                <c:pt idx="4">
                  <c:v>951</c:v>
                </c:pt>
                <c:pt idx="5">
                  <c:v>923</c:v>
                </c:pt>
                <c:pt idx="6">
                  <c:v>893</c:v>
                </c:pt>
                <c:pt idx="7">
                  <c:v>824</c:v>
                </c:pt>
                <c:pt idx="8">
                  <c:v>833</c:v>
                </c:pt>
                <c:pt idx="9">
                  <c:v>801.5</c:v>
                </c:pt>
                <c:pt idx="13">
                  <c:v>846.5</c:v>
                </c:pt>
                <c:pt idx="14">
                  <c:v>819.5</c:v>
                </c:pt>
                <c:pt idx="15">
                  <c:v>787.5</c:v>
                </c:pt>
                <c:pt idx="16">
                  <c:v>787.5</c:v>
                </c:pt>
                <c:pt idx="17">
                  <c:v>780</c:v>
                </c:pt>
                <c:pt idx="18">
                  <c:v>774</c:v>
                </c:pt>
                <c:pt idx="19">
                  <c:v>789.5</c:v>
                </c:pt>
                <c:pt idx="20">
                  <c:v>818.5</c:v>
                </c:pt>
                <c:pt idx="21">
                  <c:v>839</c:v>
                </c:pt>
                <c:pt idx="22">
                  <c:v>880</c:v>
                </c:pt>
                <c:pt idx="23">
                  <c:v>930</c:v>
                </c:pt>
                <c:pt idx="24">
                  <c:v>951</c:v>
                </c:pt>
                <c:pt idx="25">
                  <c:v>1015</c:v>
                </c:pt>
                <c:pt idx="29">
                  <c:v>899</c:v>
                </c:pt>
                <c:pt idx="30">
                  <c:v>913</c:v>
                </c:pt>
                <c:pt idx="31">
                  <c:v>897.5</c:v>
                </c:pt>
                <c:pt idx="32">
                  <c:v>881.5</c:v>
                </c:pt>
                <c:pt idx="33">
                  <c:v>793.5</c:v>
                </c:pt>
                <c:pt idx="34">
                  <c:v>733.5</c:v>
                </c:pt>
                <c:pt idx="35">
                  <c:v>767</c:v>
                </c:pt>
                <c:pt idx="36">
                  <c:v>832</c:v>
                </c:pt>
                <c:pt idx="37">
                  <c:v>885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1609</c:v>
                </c:pt>
                <c:pt idx="4">
                  <c:v>1622</c:v>
                </c:pt>
                <c:pt idx="5">
                  <c:v>1570</c:v>
                </c:pt>
                <c:pt idx="6">
                  <c:v>1583</c:v>
                </c:pt>
                <c:pt idx="7">
                  <c:v>1516</c:v>
                </c:pt>
                <c:pt idx="8">
                  <c:v>1518.5</c:v>
                </c:pt>
                <c:pt idx="9">
                  <c:v>1535.5</c:v>
                </c:pt>
                <c:pt idx="13">
                  <c:v>1476.5</c:v>
                </c:pt>
                <c:pt idx="14">
                  <c:v>1442.5</c:v>
                </c:pt>
                <c:pt idx="15">
                  <c:v>1460.5</c:v>
                </c:pt>
                <c:pt idx="16">
                  <c:v>1425</c:v>
                </c:pt>
                <c:pt idx="17">
                  <c:v>1401</c:v>
                </c:pt>
                <c:pt idx="18">
                  <c:v>1370.5</c:v>
                </c:pt>
                <c:pt idx="19">
                  <c:v>1345</c:v>
                </c:pt>
                <c:pt idx="20">
                  <c:v>1342</c:v>
                </c:pt>
                <c:pt idx="21">
                  <c:v>1350</c:v>
                </c:pt>
                <c:pt idx="22">
                  <c:v>1355.5</c:v>
                </c:pt>
                <c:pt idx="23">
                  <c:v>1355</c:v>
                </c:pt>
                <c:pt idx="24">
                  <c:v>1353</c:v>
                </c:pt>
                <c:pt idx="25">
                  <c:v>1372.5</c:v>
                </c:pt>
                <c:pt idx="29">
                  <c:v>1375.5</c:v>
                </c:pt>
                <c:pt idx="30">
                  <c:v>1434.5</c:v>
                </c:pt>
                <c:pt idx="31">
                  <c:v>1483</c:v>
                </c:pt>
                <c:pt idx="32">
                  <c:v>1515</c:v>
                </c:pt>
                <c:pt idx="33">
                  <c:v>1504.5</c:v>
                </c:pt>
                <c:pt idx="34">
                  <c:v>1471</c:v>
                </c:pt>
                <c:pt idx="35">
                  <c:v>1487</c:v>
                </c:pt>
                <c:pt idx="36">
                  <c:v>1552.5</c:v>
                </c:pt>
                <c:pt idx="37">
                  <c:v>1601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3439</c:v>
                </c:pt>
                <c:pt idx="4">
                  <c:v>3441.5</c:v>
                </c:pt>
                <c:pt idx="5">
                  <c:v>3395</c:v>
                </c:pt>
                <c:pt idx="6">
                  <c:v>3389</c:v>
                </c:pt>
                <c:pt idx="7">
                  <c:v>3248</c:v>
                </c:pt>
                <c:pt idx="8">
                  <c:v>3257.5</c:v>
                </c:pt>
                <c:pt idx="9">
                  <c:v>3217</c:v>
                </c:pt>
                <c:pt idx="13">
                  <c:v>3207</c:v>
                </c:pt>
                <c:pt idx="14">
                  <c:v>3121.5</c:v>
                </c:pt>
                <c:pt idx="15">
                  <c:v>3093</c:v>
                </c:pt>
                <c:pt idx="16">
                  <c:v>3082.5</c:v>
                </c:pt>
                <c:pt idx="17">
                  <c:v>3055</c:v>
                </c:pt>
                <c:pt idx="18">
                  <c:v>3024</c:v>
                </c:pt>
                <c:pt idx="19">
                  <c:v>2988.5</c:v>
                </c:pt>
                <c:pt idx="20">
                  <c:v>2982</c:v>
                </c:pt>
                <c:pt idx="21">
                  <c:v>2985.5</c:v>
                </c:pt>
                <c:pt idx="22">
                  <c:v>3023</c:v>
                </c:pt>
                <c:pt idx="23">
                  <c:v>3078</c:v>
                </c:pt>
                <c:pt idx="24">
                  <c:v>3102.5</c:v>
                </c:pt>
                <c:pt idx="25">
                  <c:v>3179</c:v>
                </c:pt>
                <c:pt idx="29">
                  <c:v>2961.5</c:v>
                </c:pt>
                <c:pt idx="30">
                  <c:v>3007</c:v>
                </c:pt>
                <c:pt idx="31">
                  <c:v>3041</c:v>
                </c:pt>
                <c:pt idx="32">
                  <c:v>3063.5</c:v>
                </c:pt>
                <c:pt idx="33">
                  <c:v>2951</c:v>
                </c:pt>
                <c:pt idx="34">
                  <c:v>2815</c:v>
                </c:pt>
                <c:pt idx="35">
                  <c:v>2800</c:v>
                </c:pt>
                <c:pt idx="36">
                  <c:v>2938.5</c:v>
                </c:pt>
                <c:pt idx="37">
                  <c:v>3054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39016"/>
        <c:axId val="176139408"/>
      </c:lineChart>
      <c:catAx>
        <c:axId val="17613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13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394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1390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219.5</c:v>
                </c:pt>
                <c:pt idx="1">
                  <c:v>229</c:v>
                </c:pt>
                <c:pt idx="2">
                  <c:v>217</c:v>
                </c:pt>
                <c:pt idx="3">
                  <c:v>218.5</c:v>
                </c:pt>
                <c:pt idx="4">
                  <c:v>195</c:v>
                </c:pt>
                <c:pt idx="5">
                  <c:v>214.5</c:v>
                </c:pt>
                <c:pt idx="6">
                  <c:v>242</c:v>
                </c:pt>
                <c:pt idx="7">
                  <c:v>222.5</c:v>
                </c:pt>
                <c:pt idx="8">
                  <c:v>200.5</c:v>
                </c:pt>
                <c:pt idx="9">
                  <c:v>189</c:v>
                </c:pt>
                <c:pt idx="10">
                  <c:v>209.5</c:v>
                </c:pt>
                <c:pt idx="11">
                  <c:v>197.5</c:v>
                </c:pt>
                <c:pt idx="12">
                  <c:v>191.5</c:v>
                </c:pt>
                <c:pt idx="13">
                  <c:v>194.5</c:v>
                </c:pt>
                <c:pt idx="14">
                  <c:v>215</c:v>
                </c:pt>
                <c:pt idx="15">
                  <c:v>190.5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99896"/>
        <c:axId val="174800288"/>
      </c:barChart>
      <c:catAx>
        <c:axId val="17479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0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0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99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189.5</c:v>
                </c:pt>
                <c:pt idx="1">
                  <c:v>174</c:v>
                </c:pt>
                <c:pt idx="2">
                  <c:v>163</c:v>
                </c:pt>
                <c:pt idx="3">
                  <c:v>160.5</c:v>
                </c:pt>
                <c:pt idx="4">
                  <c:v>162</c:v>
                </c:pt>
                <c:pt idx="5">
                  <c:v>175</c:v>
                </c:pt>
                <c:pt idx="6">
                  <c:v>169.5</c:v>
                </c:pt>
                <c:pt idx="7">
                  <c:v>146.5</c:v>
                </c:pt>
                <c:pt idx="8">
                  <c:v>119.5</c:v>
                </c:pt>
                <c:pt idx="9">
                  <c:v>110.5</c:v>
                </c:pt>
                <c:pt idx="10">
                  <c:v>177.5</c:v>
                </c:pt>
                <c:pt idx="11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01072"/>
        <c:axId val="174801464"/>
      </c:barChart>
      <c:catAx>
        <c:axId val="17480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01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01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0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261</c:v>
                </c:pt>
                <c:pt idx="1">
                  <c:v>247.5</c:v>
                </c:pt>
                <c:pt idx="2">
                  <c:v>219</c:v>
                </c:pt>
                <c:pt idx="3">
                  <c:v>268.5</c:v>
                </c:pt>
                <c:pt idx="4">
                  <c:v>216</c:v>
                </c:pt>
                <c:pt idx="5">
                  <c:v>219.5</c:v>
                </c:pt>
                <c:pt idx="6">
                  <c:v>189</c:v>
                </c:pt>
                <c:pt idx="7">
                  <c:v>199.5</c:v>
                </c:pt>
                <c:pt idx="8">
                  <c:v>225</c:v>
                </c:pt>
                <c:pt idx="9">
                  <c:v>188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11768"/>
        <c:axId val="175312160"/>
      </c:barChart>
      <c:catAx>
        <c:axId val="17531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1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1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11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209</c:v>
                </c:pt>
                <c:pt idx="1">
                  <c:v>213.5</c:v>
                </c:pt>
                <c:pt idx="2">
                  <c:v>212</c:v>
                </c:pt>
                <c:pt idx="3">
                  <c:v>264.5</c:v>
                </c:pt>
                <c:pt idx="4">
                  <c:v>223</c:v>
                </c:pt>
                <c:pt idx="5">
                  <c:v>198</c:v>
                </c:pt>
                <c:pt idx="6">
                  <c:v>196</c:v>
                </c:pt>
                <c:pt idx="7">
                  <c:v>176.5</c:v>
                </c:pt>
                <c:pt idx="8">
                  <c:v>163</c:v>
                </c:pt>
                <c:pt idx="9">
                  <c:v>231.5</c:v>
                </c:pt>
                <c:pt idx="10">
                  <c:v>261</c:v>
                </c:pt>
                <c:pt idx="11">
                  <c:v>229.5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14512"/>
        <c:axId val="175314904"/>
      </c:barChart>
      <c:catAx>
        <c:axId val="17531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1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14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1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221</c:v>
                </c:pt>
                <c:pt idx="1">
                  <c:v>226</c:v>
                </c:pt>
                <c:pt idx="2">
                  <c:v>197.5</c:v>
                </c:pt>
                <c:pt idx="3">
                  <c:v>202</c:v>
                </c:pt>
                <c:pt idx="4">
                  <c:v>194</c:v>
                </c:pt>
                <c:pt idx="5">
                  <c:v>194</c:v>
                </c:pt>
                <c:pt idx="6">
                  <c:v>197.5</c:v>
                </c:pt>
                <c:pt idx="7">
                  <c:v>194.5</c:v>
                </c:pt>
                <c:pt idx="8">
                  <c:v>188</c:v>
                </c:pt>
                <c:pt idx="9">
                  <c:v>209.5</c:v>
                </c:pt>
                <c:pt idx="10">
                  <c:v>226.5</c:v>
                </c:pt>
                <c:pt idx="11">
                  <c:v>215</c:v>
                </c:pt>
                <c:pt idx="12">
                  <c:v>229</c:v>
                </c:pt>
                <c:pt idx="13">
                  <c:v>259.5</c:v>
                </c:pt>
                <c:pt idx="14">
                  <c:v>247.5</c:v>
                </c:pt>
                <c:pt idx="15">
                  <c:v>279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15520"/>
        <c:axId val="175415912"/>
      </c:barChart>
      <c:catAx>
        <c:axId val="17541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1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1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1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374</c:v>
                </c:pt>
                <c:pt idx="1">
                  <c:v>396.5</c:v>
                </c:pt>
                <c:pt idx="2">
                  <c:v>393</c:v>
                </c:pt>
                <c:pt idx="3">
                  <c:v>445.5</c:v>
                </c:pt>
                <c:pt idx="4">
                  <c:v>387</c:v>
                </c:pt>
                <c:pt idx="5">
                  <c:v>344.5</c:v>
                </c:pt>
                <c:pt idx="6">
                  <c:v>406</c:v>
                </c:pt>
                <c:pt idx="7">
                  <c:v>378.5</c:v>
                </c:pt>
                <c:pt idx="8">
                  <c:v>389.5</c:v>
                </c:pt>
                <c:pt idx="9">
                  <c:v>361.5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15128"/>
        <c:axId val="175416696"/>
      </c:barChart>
      <c:catAx>
        <c:axId val="175415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1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1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15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328</c:v>
                </c:pt>
                <c:pt idx="1">
                  <c:v>313.5</c:v>
                </c:pt>
                <c:pt idx="2">
                  <c:v>341.5</c:v>
                </c:pt>
                <c:pt idx="3">
                  <c:v>392.5</c:v>
                </c:pt>
                <c:pt idx="4">
                  <c:v>387</c:v>
                </c:pt>
                <c:pt idx="5">
                  <c:v>362</c:v>
                </c:pt>
                <c:pt idx="6">
                  <c:v>373.5</c:v>
                </c:pt>
                <c:pt idx="7">
                  <c:v>382</c:v>
                </c:pt>
                <c:pt idx="8">
                  <c:v>353.5</c:v>
                </c:pt>
                <c:pt idx="9">
                  <c:v>378</c:v>
                </c:pt>
                <c:pt idx="10">
                  <c:v>439</c:v>
                </c:pt>
                <c:pt idx="11">
                  <c:v>430.5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17480"/>
        <c:axId val="175417872"/>
      </c:barChart>
      <c:catAx>
        <c:axId val="17541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1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1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1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388.5</c:v>
                </c:pt>
                <c:pt idx="1">
                  <c:v>360</c:v>
                </c:pt>
                <c:pt idx="2">
                  <c:v>374</c:v>
                </c:pt>
                <c:pt idx="3">
                  <c:v>354</c:v>
                </c:pt>
                <c:pt idx="4">
                  <c:v>354.5</c:v>
                </c:pt>
                <c:pt idx="5">
                  <c:v>378</c:v>
                </c:pt>
                <c:pt idx="6">
                  <c:v>338.5</c:v>
                </c:pt>
                <c:pt idx="7">
                  <c:v>330</c:v>
                </c:pt>
                <c:pt idx="8">
                  <c:v>324</c:v>
                </c:pt>
                <c:pt idx="9">
                  <c:v>352.5</c:v>
                </c:pt>
                <c:pt idx="10">
                  <c:v>335.5</c:v>
                </c:pt>
                <c:pt idx="11">
                  <c:v>338</c:v>
                </c:pt>
                <c:pt idx="12">
                  <c:v>329.5</c:v>
                </c:pt>
                <c:pt idx="13">
                  <c:v>352</c:v>
                </c:pt>
                <c:pt idx="14">
                  <c:v>333.5</c:v>
                </c:pt>
                <c:pt idx="15">
                  <c:v>357.5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18656"/>
        <c:axId val="175314120"/>
      </c:barChart>
      <c:catAx>
        <c:axId val="17541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1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1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1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4" t="s">
        <v>38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96" t="s">
        <v>60</v>
      </c>
      <c r="F4" s="196"/>
      <c r="G4" s="196"/>
      <c r="H4" s="19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92" t="s">
        <v>56</v>
      </c>
      <c r="B5" s="192"/>
      <c r="C5" s="192"/>
      <c r="D5" s="196" t="s">
        <v>138</v>
      </c>
      <c r="E5" s="196"/>
      <c r="F5" s="196"/>
      <c r="G5" s="196"/>
      <c r="H5" s="196"/>
      <c r="I5" s="192" t="s">
        <v>53</v>
      </c>
      <c r="J5" s="192"/>
      <c r="K5" s="192"/>
      <c r="L5" s="197">
        <v>1330</v>
      </c>
      <c r="M5" s="197"/>
      <c r="N5" s="197"/>
      <c r="O5" s="12"/>
      <c r="P5" s="192" t="s">
        <v>57</v>
      </c>
      <c r="Q5" s="192"/>
      <c r="R5" s="192"/>
      <c r="S5" s="195" t="s">
        <v>63</v>
      </c>
      <c r="T5" s="195"/>
      <c r="U5" s="195"/>
    </row>
    <row r="6" spans="1:28" ht="12.75" customHeight="1" x14ac:dyDescent="0.2">
      <c r="A6" s="192" t="s">
        <v>55</v>
      </c>
      <c r="B6" s="192"/>
      <c r="C6" s="192"/>
      <c r="D6" s="193" t="s">
        <v>156</v>
      </c>
      <c r="E6" s="193"/>
      <c r="F6" s="193"/>
      <c r="G6" s="193"/>
      <c r="H6" s="193"/>
      <c r="I6" s="192" t="s">
        <v>59</v>
      </c>
      <c r="J6" s="192"/>
      <c r="K6" s="192"/>
      <c r="L6" s="198">
        <v>2</v>
      </c>
      <c r="M6" s="198"/>
      <c r="N6" s="198"/>
      <c r="O6" s="42"/>
      <c r="P6" s="192" t="s">
        <v>58</v>
      </c>
      <c r="Q6" s="192"/>
      <c r="R6" s="192"/>
      <c r="S6" s="205">
        <v>43447</v>
      </c>
      <c r="T6" s="205"/>
      <c r="U6" s="205"/>
    </row>
    <row r="7" spans="1:28" ht="7.5" customHeight="1" x14ac:dyDescent="0.2">
      <c r="A7" s="13"/>
      <c r="B7" s="11"/>
      <c r="C7" s="11"/>
      <c r="D7" s="11"/>
      <c r="E7" s="204"/>
      <c r="F7" s="204"/>
      <c r="G7" s="204"/>
      <c r="H7" s="204"/>
      <c r="I7" s="204"/>
      <c r="J7" s="204"/>
      <c r="K7" s="2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9" t="s">
        <v>36</v>
      </c>
      <c r="B8" s="201" t="s">
        <v>34</v>
      </c>
      <c r="C8" s="202"/>
      <c r="D8" s="202"/>
      <c r="E8" s="203"/>
      <c r="F8" s="199" t="s">
        <v>35</v>
      </c>
      <c r="G8" s="199" t="s">
        <v>37</v>
      </c>
      <c r="H8" s="199" t="s">
        <v>36</v>
      </c>
      <c r="I8" s="201" t="s">
        <v>34</v>
      </c>
      <c r="J8" s="202"/>
      <c r="K8" s="202"/>
      <c r="L8" s="203"/>
      <c r="M8" s="199" t="s">
        <v>35</v>
      </c>
      <c r="N8" s="199" t="s">
        <v>37</v>
      </c>
      <c r="O8" s="199" t="s">
        <v>36</v>
      </c>
      <c r="P8" s="201" t="s">
        <v>34</v>
      </c>
      <c r="Q8" s="202"/>
      <c r="R8" s="202"/>
      <c r="S8" s="203"/>
      <c r="T8" s="199" t="s">
        <v>35</v>
      </c>
      <c r="U8" s="199" t="s">
        <v>37</v>
      </c>
    </row>
    <row r="9" spans="1:28" ht="12" customHeight="1" x14ac:dyDescent="0.2">
      <c r="A9" s="200"/>
      <c r="B9" s="15" t="s">
        <v>52</v>
      </c>
      <c r="C9" s="15" t="s">
        <v>0</v>
      </c>
      <c r="D9" s="15" t="s">
        <v>2</v>
      </c>
      <c r="E9" s="16" t="s">
        <v>3</v>
      </c>
      <c r="F9" s="200"/>
      <c r="G9" s="200"/>
      <c r="H9" s="200"/>
      <c r="I9" s="17" t="s">
        <v>52</v>
      </c>
      <c r="J9" s="17" t="s">
        <v>0</v>
      </c>
      <c r="K9" s="15" t="s">
        <v>2</v>
      </c>
      <c r="L9" s="16" t="s">
        <v>3</v>
      </c>
      <c r="M9" s="200"/>
      <c r="N9" s="200"/>
      <c r="O9" s="200"/>
      <c r="P9" s="17" t="s">
        <v>52</v>
      </c>
      <c r="Q9" s="17" t="s">
        <v>0</v>
      </c>
      <c r="R9" s="15" t="s">
        <v>2</v>
      </c>
      <c r="S9" s="16" t="s">
        <v>3</v>
      </c>
      <c r="T9" s="200"/>
      <c r="U9" s="200"/>
    </row>
    <row r="10" spans="1:28" ht="24" customHeight="1" x14ac:dyDescent="0.2">
      <c r="A10" s="18" t="s">
        <v>11</v>
      </c>
      <c r="B10" s="46">
        <v>25</v>
      </c>
      <c r="C10" s="46">
        <v>125</v>
      </c>
      <c r="D10" s="46">
        <v>20</v>
      </c>
      <c r="E10" s="46">
        <v>2</v>
      </c>
      <c r="F10" s="6">
        <f t="shared" ref="F10:F22" si="0">B10*0.5+C10*1+D10*2+E10*2.5</f>
        <v>182.5</v>
      </c>
      <c r="G10" s="2"/>
      <c r="H10" s="19" t="s">
        <v>4</v>
      </c>
      <c r="I10" s="46">
        <v>39</v>
      </c>
      <c r="J10" s="46">
        <v>146</v>
      </c>
      <c r="K10" s="46">
        <v>24</v>
      </c>
      <c r="L10" s="46">
        <v>2</v>
      </c>
      <c r="M10" s="6">
        <f t="shared" ref="M10:M22" si="1">I10*0.5+J10*1+K10*2+L10*2.5</f>
        <v>218.5</v>
      </c>
      <c r="N10" s="9">
        <f>F20+F21+F22+M10</f>
        <v>884</v>
      </c>
      <c r="O10" s="19" t="s">
        <v>43</v>
      </c>
      <c r="P10" s="46">
        <v>34</v>
      </c>
      <c r="Q10" s="46">
        <v>125</v>
      </c>
      <c r="R10" s="46">
        <v>20</v>
      </c>
      <c r="S10" s="46">
        <v>3</v>
      </c>
      <c r="T10" s="6">
        <f t="shared" ref="T10:T21" si="2">P10*0.5+Q10*1+R10*2+S10*2.5</f>
        <v>189.5</v>
      </c>
      <c r="U10" s="10"/>
      <c r="AB10" s="1"/>
    </row>
    <row r="11" spans="1:28" ht="24" customHeight="1" x14ac:dyDescent="0.2">
      <c r="A11" s="18" t="s">
        <v>14</v>
      </c>
      <c r="B11" s="46">
        <v>29</v>
      </c>
      <c r="C11" s="46">
        <v>139</v>
      </c>
      <c r="D11" s="46">
        <v>23</v>
      </c>
      <c r="E11" s="46">
        <v>2</v>
      </c>
      <c r="F11" s="6">
        <f t="shared" si="0"/>
        <v>204.5</v>
      </c>
      <c r="G11" s="2"/>
      <c r="H11" s="19" t="s">
        <v>5</v>
      </c>
      <c r="I11" s="46">
        <v>25</v>
      </c>
      <c r="J11" s="46">
        <v>130</v>
      </c>
      <c r="K11" s="46">
        <v>25</v>
      </c>
      <c r="L11" s="46">
        <v>1</v>
      </c>
      <c r="M11" s="6">
        <f t="shared" si="1"/>
        <v>195</v>
      </c>
      <c r="N11" s="9">
        <f>F21+F22+M10+M11</f>
        <v>859.5</v>
      </c>
      <c r="O11" s="19" t="s">
        <v>44</v>
      </c>
      <c r="P11" s="46">
        <v>37</v>
      </c>
      <c r="Q11" s="46">
        <v>115</v>
      </c>
      <c r="R11" s="46">
        <v>19</v>
      </c>
      <c r="S11" s="46">
        <v>1</v>
      </c>
      <c r="T11" s="6">
        <f t="shared" si="2"/>
        <v>174</v>
      </c>
      <c r="U11" s="2"/>
      <c r="AB11" s="1"/>
    </row>
    <row r="12" spans="1:28" ht="24" customHeight="1" x14ac:dyDescent="0.2">
      <c r="A12" s="18" t="s">
        <v>17</v>
      </c>
      <c r="B12" s="46">
        <v>22</v>
      </c>
      <c r="C12" s="46">
        <v>136</v>
      </c>
      <c r="D12" s="46">
        <v>31</v>
      </c>
      <c r="E12" s="46">
        <v>2</v>
      </c>
      <c r="F12" s="6">
        <f t="shared" si="0"/>
        <v>214</v>
      </c>
      <c r="G12" s="2"/>
      <c r="H12" s="19" t="s">
        <v>6</v>
      </c>
      <c r="I12" s="46">
        <v>20</v>
      </c>
      <c r="J12" s="46">
        <v>149</v>
      </c>
      <c r="K12" s="46">
        <v>24</v>
      </c>
      <c r="L12" s="46">
        <v>3</v>
      </c>
      <c r="M12" s="6">
        <f t="shared" si="1"/>
        <v>214.5</v>
      </c>
      <c r="N12" s="2">
        <f>F22+M10+M11+M12</f>
        <v>845</v>
      </c>
      <c r="O12" s="19" t="s">
        <v>32</v>
      </c>
      <c r="P12" s="46">
        <v>20</v>
      </c>
      <c r="Q12" s="46">
        <v>100</v>
      </c>
      <c r="R12" s="46">
        <v>24</v>
      </c>
      <c r="S12" s="46">
        <v>2</v>
      </c>
      <c r="T12" s="6">
        <f t="shared" si="2"/>
        <v>163</v>
      </c>
      <c r="U12" s="2"/>
      <c r="AB12" s="1"/>
    </row>
    <row r="13" spans="1:28" ht="24" customHeight="1" x14ac:dyDescent="0.2">
      <c r="A13" s="18" t="s">
        <v>19</v>
      </c>
      <c r="B13" s="46">
        <v>12</v>
      </c>
      <c r="C13" s="46">
        <v>170</v>
      </c>
      <c r="D13" s="46">
        <v>26</v>
      </c>
      <c r="E13" s="46">
        <v>2</v>
      </c>
      <c r="F13" s="6">
        <f t="shared" si="0"/>
        <v>233</v>
      </c>
      <c r="G13" s="2">
        <f t="shared" ref="G13:G19" si="3">F10+F11+F12+F13</f>
        <v>834</v>
      </c>
      <c r="H13" s="19" t="s">
        <v>7</v>
      </c>
      <c r="I13" s="46">
        <v>32</v>
      </c>
      <c r="J13" s="46">
        <v>171</v>
      </c>
      <c r="K13" s="46">
        <v>25</v>
      </c>
      <c r="L13" s="46">
        <v>2</v>
      </c>
      <c r="M13" s="6">
        <f t="shared" si="1"/>
        <v>242</v>
      </c>
      <c r="N13" s="2">
        <f t="shared" ref="N13:N18" si="4">M10+M11+M12+M13</f>
        <v>870</v>
      </c>
      <c r="O13" s="19" t="s">
        <v>33</v>
      </c>
      <c r="P13" s="46">
        <v>21</v>
      </c>
      <c r="Q13" s="46">
        <v>101</v>
      </c>
      <c r="R13" s="46">
        <v>22</v>
      </c>
      <c r="S13" s="46">
        <v>2</v>
      </c>
      <c r="T13" s="6">
        <f t="shared" si="2"/>
        <v>160.5</v>
      </c>
      <c r="U13" s="2">
        <f t="shared" ref="U13:U21" si="5">T10+T11+T12+T13</f>
        <v>687</v>
      </c>
      <c r="AB13" s="81">
        <v>241</v>
      </c>
    </row>
    <row r="14" spans="1:28" ht="24" customHeight="1" x14ac:dyDescent="0.2">
      <c r="A14" s="18" t="s">
        <v>21</v>
      </c>
      <c r="B14" s="46">
        <v>19</v>
      </c>
      <c r="C14" s="46">
        <v>144</v>
      </c>
      <c r="D14" s="46">
        <v>28</v>
      </c>
      <c r="E14" s="46">
        <v>3</v>
      </c>
      <c r="F14" s="6">
        <f t="shared" si="0"/>
        <v>217</v>
      </c>
      <c r="G14" s="2">
        <f t="shared" si="3"/>
        <v>868.5</v>
      </c>
      <c r="H14" s="19" t="s">
        <v>9</v>
      </c>
      <c r="I14" s="46">
        <v>25</v>
      </c>
      <c r="J14" s="46">
        <v>159</v>
      </c>
      <c r="K14" s="46">
        <v>23</v>
      </c>
      <c r="L14" s="46">
        <v>2</v>
      </c>
      <c r="M14" s="6">
        <f t="shared" si="1"/>
        <v>222.5</v>
      </c>
      <c r="N14" s="2">
        <f t="shared" si="4"/>
        <v>874</v>
      </c>
      <c r="O14" s="19" t="s">
        <v>29</v>
      </c>
      <c r="P14" s="45">
        <v>23</v>
      </c>
      <c r="Q14" s="45">
        <v>90</v>
      </c>
      <c r="R14" s="45">
        <v>24</v>
      </c>
      <c r="S14" s="45">
        <v>5</v>
      </c>
      <c r="T14" s="6">
        <f t="shared" si="2"/>
        <v>162</v>
      </c>
      <c r="U14" s="2">
        <f t="shared" si="5"/>
        <v>659.5</v>
      </c>
      <c r="AB14" s="81">
        <v>250</v>
      </c>
    </row>
    <row r="15" spans="1:28" ht="24" customHeight="1" x14ac:dyDescent="0.2">
      <c r="A15" s="18" t="s">
        <v>23</v>
      </c>
      <c r="B15" s="46">
        <v>38</v>
      </c>
      <c r="C15" s="46">
        <v>146</v>
      </c>
      <c r="D15" s="46">
        <v>34</v>
      </c>
      <c r="E15" s="46">
        <v>2</v>
      </c>
      <c r="F15" s="6">
        <f t="shared" si="0"/>
        <v>238</v>
      </c>
      <c r="G15" s="2">
        <f t="shared" si="3"/>
        <v>902</v>
      </c>
      <c r="H15" s="19" t="s">
        <v>12</v>
      </c>
      <c r="I15" s="46">
        <v>20</v>
      </c>
      <c r="J15" s="46">
        <v>148</v>
      </c>
      <c r="K15" s="46">
        <v>20</v>
      </c>
      <c r="L15" s="46">
        <v>1</v>
      </c>
      <c r="M15" s="6">
        <f t="shared" si="1"/>
        <v>200.5</v>
      </c>
      <c r="N15" s="2">
        <f t="shared" si="4"/>
        <v>879.5</v>
      </c>
      <c r="O15" s="18" t="s">
        <v>30</v>
      </c>
      <c r="P15" s="46">
        <v>30</v>
      </c>
      <c r="Q15" s="46">
        <v>112</v>
      </c>
      <c r="R15" s="45">
        <v>24</v>
      </c>
      <c r="S15" s="46">
        <v>0</v>
      </c>
      <c r="T15" s="6">
        <f t="shared" si="2"/>
        <v>175</v>
      </c>
      <c r="U15" s="2">
        <f t="shared" si="5"/>
        <v>660.5</v>
      </c>
      <c r="AB15" s="81">
        <v>262</v>
      </c>
    </row>
    <row r="16" spans="1:28" ht="24" customHeight="1" x14ac:dyDescent="0.2">
      <c r="A16" s="18" t="s">
        <v>39</v>
      </c>
      <c r="B16" s="46">
        <v>36</v>
      </c>
      <c r="C16" s="46">
        <v>147</v>
      </c>
      <c r="D16" s="46">
        <v>30</v>
      </c>
      <c r="E16" s="46">
        <v>0</v>
      </c>
      <c r="F16" s="6">
        <f t="shared" si="0"/>
        <v>225</v>
      </c>
      <c r="G16" s="2">
        <f t="shared" si="3"/>
        <v>913</v>
      </c>
      <c r="H16" s="19" t="s">
        <v>15</v>
      </c>
      <c r="I16" s="46">
        <v>18</v>
      </c>
      <c r="J16" s="46">
        <v>139</v>
      </c>
      <c r="K16" s="46">
        <v>18</v>
      </c>
      <c r="L16" s="46">
        <v>2</v>
      </c>
      <c r="M16" s="6">
        <f t="shared" si="1"/>
        <v>189</v>
      </c>
      <c r="N16" s="2">
        <f t="shared" si="4"/>
        <v>854</v>
      </c>
      <c r="O16" s="19" t="s">
        <v>8</v>
      </c>
      <c r="P16" s="46">
        <v>22</v>
      </c>
      <c r="Q16" s="46">
        <v>120</v>
      </c>
      <c r="R16" s="46">
        <v>18</v>
      </c>
      <c r="S16" s="46">
        <v>1</v>
      </c>
      <c r="T16" s="6">
        <f t="shared" si="2"/>
        <v>169.5</v>
      </c>
      <c r="U16" s="2">
        <f t="shared" si="5"/>
        <v>667</v>
      </c>
      <c r="AB16" s="81">
        <v>270.5</v>
      </c>
    </row>
    <row r="17" spans="1:28" ht="24" customHeight="1" x14ac:dyDescent="0.2">
      <c r="A17" s="18" t="s">
        <v>40</v>
      </c>
      <c r="B17" s="46">
        <v>25</v>
      </c>
      <c r="C17" s="46">
        <v>153</v>
      </c>
      <c r="D17" s="46">
        <v>30</v>
      </c>
      <c r="E17" s="46">
        <v>1</v>
      </c>
      <c r="F17" s="6">
        <f t="shared" si="0"/>
        <v>228</v>
      </c>
      <c r="G17" s="2">
        <f t="shared" si="3"/>
        <v>908</v>
      </c>
      <c r="H17" s="19" t="s">
        <v>18</v>
      </c>
      <c r="I17" s="46">
        <v>19</v>
      </c>
      <c r="J17" s="46">
        <v>146</v>
      </c>
      <c r="K17" s="46">
        <v>22</v>
      </c>
      <c r="L17" s="46">
        <v>4</v>
      </c>
      <c r="M17" s="6">
        <f t="shared" si="1"/>
        <v>209.5</v>
      </c>
      <c r="N17" s="2">
        <f t="shared" si="4"/>
        <v>821.5</v>
      </c>
      <c r="O17" s="19" t="s">
        <v>10</v>
      </c>
      <c r="P17" s="46">
        <v>26</v>
      </c>
      <c r="Q17" s="46">
        <v>89</v>
      </c>
      <c r="R17" s="46">
        <v>21</v>
      </c>
      <c r="S17" s="46">
        <v>1</v>
      </c>
      <c r="T17" s="6">
        <f t="shared" si="2"/>
        <v>146.5</v>
      </c>
      <c r="U17" s="2">
        <f t="shared" si="5"/>
        <v>653</v>
      </c>
      <c r="AB17" s="81">
        <v>289.5</v>
      </c>
    </row>
    <row r="18" spans="1:28" ht="24" customHeight="1" x14ac:dyDescent="0.2">
      <c r="A18" s="18" t="s">
        <v>41</v>
      </c>
      <c r="B18" s="46">
        <v>29</v>
      </c>
      <c r="C18" s="46">
        <v>147</v>
      </c>
      <c r="D18" s="46">
        <v>23</v>
      </c>
      <c r="E18" s="46">
        <v>3</v>
      </c>
      <c r="F18" s="6">
        <f t="shared" si="0"/>
        <v>215</v>
      </c>
      <c r="G18" s="2">
        <f t="shared" si="3"/>
        <v>906</v>
      </c>
      <c r="H18" s="19" t="s">
        <v>20</v>
      </c>
      <c r="I18" s="46">
        <v>23</v>
      </c>
      <c r="J18" s="46">
        <v>141</v>
      </c>
      <c r="K18" s="46">
        <v>20</v>
      </c>
      <c r="L18" s="46">
        <v>2</v>
      </c>
      <c r="M18" s="6">
        <f t="shared" si="1"/>
        <v>197.5</v>
      </c>
      <c r="N18" s="2">
        <f t="shared" si="4"/>
        <v>796.5</v>
      </c>
      <c r="O18" s="19" t="s">
        <v>13</v>
      </c>
      <c r="P18" s="46">
        <v>21</v>
      </c>
      <c r="Q18" s="46">
        <v>67</v>
      </c>
      <c r="R18" s="46">
        <v>21</v>
      </c>
      <c r="S18" s="46">
        <v>0</v>
      </c>
      <c r="T18" s="6">
        <f t="shared" si="2"/>
        <v>119.5</v>
      </c>
      <c r="U18" s="2">
        <f t="shared" si="5"/>
        <v>610.5</v>
      </c>
      <c r="AB18" s="81">
        <v>291</v>
      </c>
    </row>
    <row r="19" spans="1:28" ht="24" customHeight="1" thickBot="1" x14ac:dyDescent="0.25">
      <c r="A19" s="21" t="s">
        <v>42</v>
      </c>
      <c r="B19" s="47">
        <v>30</v>
      </c>
      <c r="C19" s="47">
        <v>140</v>
      </c>
      <c r="D19" s="47">
        <v>26</v>
      </c>
      <c r="E19" s="47">
        <v>2</v>
      </c>
      <c r="F19" s="7">
        <f t="shared" si="0"/>
        <v>212</v>
      </c>
      <c r="G19" s="3">
        <f t="shared" si="3"/>
        <v>880</v>
      </c>
      <c r="H19" s="20" t="s">
        <v>22</v>
      </c>
      <c r="I19" s="45">
        <v>23</v>
      </c>
      <c r="J19" s="45">
        <v>125</v>
      </c>
      <c r="K19" s="45">
        <v>25</v>
      </c>
      <c r="L19" s="45">
        <v>2</v>
      </c>
      <c r="M19" s="6">
        <f t="shared" si="1"/>
        <v>191.5</v>
      </c>
      <c r="N19" s="2">
        <f>M16+M17+M18+M19</f>
        <v>787.5</v>
      </c>
      <c r="O19" s="19" t="s">
        <v>16</v>
      </c>
      <c r="P19" s="46">
        <v>17</v>
      </c>
      <c r="Q19" s="46">
        <v>68</v>
      </c>
      <c r="R19" s="46">
        <v>17</v>
      </c>
      <c r="S19" s="46">
        <v>0</v>
      </c>
      <c r="T19" s="6">
        <f t="shared" si="2"/>
        <v>110.5</v>
      </c>
      <c r="U19" s="2">
        <f t="shared" si="5"/>
        <v>546</v>
      </c>
      <c r="AB19" s="81">
        <v>294</v>
      </c>
    </row>
    <row r="20" spans="1:28" ht="24" customHeight="1" x14ac:dyDescent="0.2">
      <c r="A20" s="19" t="s">
        <v>27</v>
      </c>
      <c r="B20" s="45">
        <v>35</v>
      </c>
      <c r="C20" s="45">
        <v>143</v>
      </c>
      <c r="D20" s="45">
        <v>27</v>
      </c>
      <c r="E20" s="45">
        <v>2</v>
      </c>
      <c r="F20" s="8">
        <f t="shared" si="0"/>
        <v>219.5</v>
      </c>
      <c r="G20" s="35"/>
      <c r="H20" s="19" t="s">
        <v>24</v>
      </c>
      <c r="I20" s="46">
        <v>38</v>
      </c>
      <c r="J20" s="46">
        <v>120</v>
      </c>
      <c r="K20" s="46">
        <v>24</v>
      </c>
      <c r="L20" s="46">
        <v>3</v>
      </c>
      <c r="M20" s="8">
        <f t="shared" si="1"/>
        <v>194.5</v>
      </c>
      <c r="N20" s="2">
        <f>M17+M18+M19+M20</f>
        <v>793</v>
      </c>
      <c r="O20" s="19" t="s">
        <v>45</v>
      </c>
      <c r="P20" s="45">
        <v>26</v>
      </c>
      <c r="Q20" s="45">
        <v>121</v>
      </c>
      <c r="R20" s="46">
        <v>18</v>
      </c>
      <c r="S20" s="45">
        <v>3</v>
      </c>
      <c r="T20" s="8">
        <f t="shared" si="2"/>
        <v>177.5</v>
      </c>
      <c r="U20" s="2">
        <f t="shared" si="5"/>
        <v>554</v>
      </c>
      <c r="AB20" s="81">
        <v>299</v>
      </c>
    </row>
    <row r="21" spans="1:28" ht="24" customHeight="1" thickBot="1" x14ac:dyDescent="0.25">
      <c r="A21" s="19" t="s">
        <v>28</v>
      </c>
      <c r="B21" s="46">
        <v>38</v>
      </c>
      <c r="C21" s="46">
        <v>147</v>
      </c>
      <c r="D21" s="46">
        <v>29</v>
      </c>
      <c r="E21" s="46">
        <v>2</v>
      </c>
      <c r="F21" s="6">
        <f t="shared" si="0"/>
        <v>229</v>
      </c>
      <c r="G21" s="36"/>
      <c r="H21" s="20" t="s">
        <v>25</v>
      </c>
      <c r="I21" s="46">
        <v>36</v>
      </c>
      <c r="J21" s="46">
        <v>137</v>
      </c>
      <c r="K21" s="46">
        <v>25</v>
      </c>
      <c r="L21" s="46">
        <v>4</v>
      </c>
      <c r="M21" s="6">
        <f t="shared" si="1"/>
        <v>215</v>
      </c>
      <c r="N21" s="2">
        <f>M18+M19+M20+M21</f>
        <v>798.5</v>
      </c>
      <c r="O21" s="21" t="s">
        <v>46</v>
      </c>
      <c r="P21" s="47">
        <v>23</v>
      </c>
      <c r="Q21" s="47">
        <v>115</v>
      </c>
      <c r="R21" s="47">
        <v>17</v>
      </c>
      <c r="S21" s="47">
        <v>0</v>
      </c>
      <c r="T21" s="7">
        <f t="shared" si="2"/>
        <v>160.5</v>
      </c>
      <c r="U21" s="3">
        <f t="shared" si="5"/>
        <v>568</v>
      </c>
      <c r="AB21" s="81"/>
    </row>
    <row r="22" spans="1:28" ht="24" customHeight="1" thickBot="1" x14ac:dyDescent="0.25">
      <c r="A22" s="19" t="s">
        <v>1</v>
      </c>
      <c r="B22" s="46">
        <v>26</v>
      </c>
      <c r="C22" s="46">
        <v>155</v>
      </c>
      <c r="D22" s="46">
        <v>22</v>
      </c>
      <c r="E22" s="46">
        <v>2</v>
      </c>
      <c r="F22" s="6">
        <f t="shared" si="0"/>
        <v>217</v>
      </c>
      <c r="G22" s="2"/>
      <c r="H22" s="21" t="s">
        <v>26</v>
      </c>
      <c r="I22" s="47">
        <v>31</v>
      </c>
      <c r="J22" s="47">
        <v>130</v>
      </c>
      <c r="K22" s="47">
        <v>20</v>
      </c>
      <c r="L22" s="47">
        <v>2</v>
      </c>
      <c r="M22" s="6">
        <f t="shared" si="1"/>
        <v>190.5</v>
      </c>
      <c r="N22" s="3">
        <f>M19+M20+M21+M22</f>
        <v>791.5</v>
      </c>
      <c r="O22" s="19"/>
      <c r="P22" s="45"/>
      <c r="Q22" s="45"/>
      <c r="R22" s="45"/>
      <c r="S22" s="45"/>
      <c r="T22" s="8"/>
      <c r="U22" s="34"/>
      <c r="V22">
        <f>SUM(B10:B22)+SUM(I10:I22)+SUM(P10:P21)</f>
        <v>1013</v>
      </c>
      <c r="W22">
        <f t="shared" ref="W22:Y22" si="6">SUM(C10:C22)+SUM(J10:J22)+SUM(Q10:Q21)</f>
        <v>4956</v>
      </c>
      <c r="X22">
        <f t="shared" si="6"/>
        <v>889</v>
      </c>
      <c r="Y22">
        <f t="shared" si="6"/>
        <v>73</v>
      </c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913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884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687</v>
      </c>
      <c r="V23" s="16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79</v>
      </c>
      <c r="G24" s="88"/>
      <c r="H24" s="183"/>
      <c r="I24" s="184"/>
      <c r="J24" s="82" t="s">
        <v>71</v>
      </c>
      <c r="K24" s="86"/>
      <c r="L24" s="86"/>
      <c r="M24" s="87" t="s">
        <v>72</v>
      </c>
      <c r="N24" s="88"/>
      <c r="O24" s="183"/>
      <c r="P24" s="184"/>
      <c r="Q24" s="82" t="s">
        <v>71</v>
      </c>
      <c r="R24" s="86"/>
      <c r="S24" s="86"/>
      <c r="T24" s="87" t="s">
        <v>74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4" t="s">
        <v>38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96" t="str">
        <f>'G-1'!E4:H4</f>
        <v>DE OBRA</v>
      </c>
      <c r="F4" s="196"/>
      <c r="G4" s="196"/>
      <c r="H4" s="19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92" t="s">
        <v>56</v>
      </c>
      <c r="B5" s="192"/>
      <c r="C5" s="192"/>
      <c r="D5" s="196" t="str">
        <f>'G-1'!D5:H5</f>
        <v>CALLE 72 X CARRERA 44</v>
      </c>
      <c r="E5" s="196"/>
      <c r="F5" s="196"/>
      <c r="G5" s="196"/>
      <c r="H5" s="196"/>
      <c r="I5" s="192" t="s">
        <v>53</v>
      </c>
      <c r="J5" s="192"/>
      <c r="K5" s="192"/>
      <c r="L5" s="197">
        <f>'G-1'!L5:N5</f>
        <v>1330</v>
      </c>
      <c r="M5" s="197"/>
      <c r="N5" s="197"/>
      <c r="O5" s="12"/>
      <c r="P5" s="192" t="s">
        <v>57</v>
      </c>
      <c r="Q5" s="192"/>
      <c r="R5" s="192"/>
      <c r="S5" s="195" t="s">
        <v>61</v>
      </c>
      <c r="T5" s="195"/>
      <c r="U5" s="195"/>
    </row>
    <row r="6" spans="1:28" ht="12.75" customHeight="1" x14ac:dyDescent="0.2">
      <c r="A6" s="192" t="s">
        <v>55</v>
      </c>
      <c r="B6" s="192"/>
      <c r="C6" s="192"/>
      <c r="D6" s="206" t="s">
        <v>157</v>
      </c>
      <c r="E6" s="206"/>
      <c r="F6" s="206"/>
      <c r="G6" s="206"/>
      <c r="H6" s="206"/>
      <c r="I6" s="192" t="s">
        <v>59</v>
      </c>
      <c r="J6" s="192"/>
      <c r="K6" s="192"/>
      <c r="L6" s="198">
        <v>2</v>
      </c>
      <c r="M6" s="198"/>
      <c r="N6" s="198"/>
      <c r="O6" s="42"/>
      <c r="P6" s="192" t="s">
        <v>58</v>
      </c>
      <c r="Q6" s="192"/>
      <c r="R6" s="192"/>
      <c r="S6" s="205">
        <f>'G-1'!S6:U6</f>
        <v>43447</v>
      </c>
      <c r="T6" s="205"/>
      <c r="U6" s="205"/>
    </row>
    <row r="7" spans="1:28" ht="7.5" customHeight="1" x14ac:dyDescent="0.2">
      <c r="A7" s="13"/>
      <c r="B7" s="11"/>
      <c r="C7" s="11"/>
      <c r="D7" s="11"/>
      <c r="E7" s="204"/>
      <c r="F7" s="204"/>
      <c r="G7" s="204"/>
      <c r="H7" s="204"/>
      <c r="I7" s="204"/>
      <c r="J7" s="204"/>
      <c r="K7" s="2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9" t="s">
        <v>36</v>
      </c>
      <c r="B8" s="201" t="s">
        <v>34</v>
      </c>
      <c r="C8" s="202"/>
      <c r="D8" s="202"/>
      <c r="E8" s="203"/>
      <c r="F8" s="199" t="s">
        <v>35</v>
      </c>
      <c r="G8" s="199" t="s">
        <v>37</v>
      </c>
      <c r="H8" s="199" t="s">
        <v>36</v>
      </c>
      <c r="I8" s="201" t="s">
        <v>34</v>
      </c>
      <c r="J8" s="202"/>
      <c r="K8" s="202"/>
      <c r="L8" s="203"/>
      <c r="M8" s="199" t="s">
        <v>35</v>
      </c>
      <c r="N8" s="199" t="s">
        <v>37</v>
      </c>
      <c r="O8" s="199" t="s">
        <v>36</v>
      </c>
      <c r="P8" s="201" t="s">
        <v>34</v>
      </c>
      <c r="Q8" s="202"/>
      <c r="R8" s="202"/>
      <c r="S8" s="203"/>
      <c r="T8" s="199" t="s">
        <v>35</v>
      </c>
      <c r="U8" s="199" t="s">
        <v>37</v>
      </c>
    </row>
    <row r="9" spans="1:28" ht="12" customHeight="1" x14ac:dyDescent="0.2">
      <c r="A9" s="200"/>
      <c r="B9" s="15" t="s">
        <v>52</v>
      </c>
      <c r="C9" s="15" t="s">
        <v>0</v>
      </c>
      <c r="D9" s="15" t="s">
        <v>2</v>
      </c>
      <c r="E9" s="16" t="s">
        <v>3</v>
      </c>
      <c r="F9" s="200"/>
      <c r="G9" s="200"/>
      <c r="H9" s="200"/>
      <c r="I9" s="17" t="s">
        <v>52</v>
      </c>
      <c r="J9" s="17" t="s">
        <v>0</v>
      </c>
      <c r="K9" s="15" t="s">
        <v>2</v>
      </c>
      <c r="L9" s="16" t="s">
        <v>3</v>
      </c>
      <c r="M9" s="200"/>
      <c r="N9" s="200"/>
      <c r="O9" s="200"/>
      <c r="P9" s="17" t="s">
        <v>52</v>
      </c>
      <c r="Q9" s="17" t="s">
        <v>0</v>
      </c>
      <c r="R9" s="15" t="s">
        <v>2</v>
      </c>
      <c r="S9" s="16" t="s">
        <v>3</v>
      </c>
      <c r="T9" s="200"/>
      <c r="U9" s="200"/>
    </row>
    <row r="10" spans="1:28" ht="24" customHeight="1" x14ac:dyDescent="0.2">
      <c r="A10" s="18" t="s">
        <v>11</v>
      </c>
      <c r="B10" s="46">
        <v>27</v>
      </c>
      <c r="C10" s="46">
        <v>176</v>
      </c>
      <c r="D10" s="46">
        <v>32</v>
      </c>
      <c r="E10" s="46">
        <v>3</v>
      </c>
      <c r="F10" s="6">
        <f t="shared" ref="F10:F22" si="0">B10*0.5+C10*1+D10*2+E10*2.5</f>
        <v>261</v>
      </c>
      <c r="G10" s="2"/>
      <c r="H10" s="19" t="s">
        <v>4</v>
      </c>
      <c r="I10" s="46">
        <v>35</v>
      </c>
      <c r="J10" s="46">
        <v>141</v>
      </c>
      <c r="K10" s="46">
        <v>18</v>
      </c>
      <c r="L10" s="46">
        <v>3</v>
      </c>
      <c r="M10" s="6">
        <f t="shared" ref="M10:M22" si="1">I10*0.5+J10*1+K10*2+L10*2.5</f>
        <v>202</v>
      </c>
      <c r="N10" s="9">
        <f>F20+F21+F22+M10</f>
        <v>846.5</v>
      </c>
      <c r="O10" s="19" t="s">
        <v>43</v>
      </c>
      <c r="P10" s="46">
        <v>22</v>
      </c>
      <c r="Q10" s="46">
        <v>157</v>
      </c>
      <c r="R10" s="46">
        <v>18</v>
      </c>
      <c r="S10" s="46">
        <v>2</v>
      </c>
      <c r="T10" s="6">
        <f t="shared" ref="T10:T21" si="2">P10*0.5+Q10*1+R10*2+S10*2.5</f>
        <v>209</v>
      </c>
      <c r="U10" s="10"/>
      <c r="AB10" s="1"/>
    </row>
    <row r="11" spans="1:28" ht="24" customHeight="1" x14ac:dyDescent="0.2">
      <c r="A11" s="18" t="s">
        <v>14</v>
      </c>
      <c r="B11" s="46">
        <v>33</v>
      </c>
      <c r="C11" s="46">
        <v>168</v>
      </c>
      <c r="D11" s="46">
        <v>29</v>
      </c>
      <c r="E11" s="46">
        <v>2</v>
      </c>
      <c r="F11" s="6">
        <f t="shared" si="0"/>
        <v>247.5</v>
      </c>
      <c r="G11" s="2"/>
      <c r="H11" s="19" t="s">
        <v>5</v>
      </c>
      <c r="I11" s="46">
        <v>26</v>
      </c>
      <c r="J11" s="46">
        <v>128</v>
      </c>
      <c r="K11" s="46">
        <v>19</v>
      </c>
      <c r="L11" s="46">
        <v>6</v>
      </c>
      <c r="M11" s="6">
        <f t="shared" si="1"/>
        <v>194</v>
      </c>
      <c r="N11" s="9">
        <f>F21+F22+M10+M11</f>
        <v>819.5</v>
      </c>
      <c r="O11" s="19" t="s">
        <v>44</v>
      </c>
      <c r="P11" s="46">
        <v>24</v>
      </c>
      <c r="Q11" s="46">
        <v>154</v>
      </c>
      <c r="R11" s="46">
        <v>20</v>
      </c>
      <c r="S11" s="46">
        <v>3</v>
      </c>
      <c r="T11" s="6">
        <f t="shared" si="2"/>
        <v>213.5</v>
      </c>
      <c r="U11" s="2"/>
      <c r="AB11" s="1"/>
    </row>
    <row r="12" spans="1:28" ht="24" customHeight="1" x14ac:dyDescent="0.2">
      <c r="A12" s="18" t="s">
        <v>17</v>
      </c>
      <c r="B12" s="46">
        <v>29</v>
      </c>
      <c r="C12" s="46">
        <v>152</v>
      </c>
      <c r="D12" s="46">
        <v>25</v>
      </c>
      <c r="E12" s="46">
        <v>1</v>
      </c>
      <c r="F12" s="6">
        <f t="shared" si="0"/>
        <v>219</v>
      </c>
      <c r="G12" s="2"/>
      <c r="H12" s="19" t="s">
        <v>6</v>
      </c>
      <c r="I12" s="46">
        <v>24</v>
      </c>
      <c r="J12" s="46">
        <v>136</v>
      </c>
      <c r="K12" s="46">
        <v>18</v>
      </c>
      <c r="L12" s="46">
        <v>4</v>
      </c>
      <c r="M12" s="6">
        <f t="shared" si="1"/>
        <v>194</v>
      </c>
      <c r="N12" s="2">
        <f>F22+M10+M11+M12</f>
        <v>787.5</v>
      </c>
      <c r="O12" s="19" t="s">
        <v>32</v>
      </c>
      <c r="P12" s="46">
        <v>28</v>
      </c>
      <c r="Q12" s="46">
        <v>143</v>
      </c>
      <c r="R12" s="46">
        <v>25</v>
      </c>
      <c r="S12" s="46">
        <v>2</v>
      </c>
      <c r="T12" s="6">
        <f t="shared" si="2"/>
        <v>212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179</v>
      </c>
      <c r="D13" s="46">
        <v>31</v>
      </c>
      <c r="E13" s="46">
        <v>3</v>
      </c>
      <c r="F13" s="6">
        <f t="shared" si="0"/>
        <v>268.5</v>
      </c>
      <c r="G13" s="2">
        <f t="shared" ref="G13:G19" si="3">F10+F11+F12+F13</f>
        <v>996</v>
      </c>
      <c r="H13" s="19" t="s">
        <v>7</v>
      </c>
      <c r="I13" s="46">
        <v>38</v>
      </c>
      <c r="J13" s="46">
        <v>128</v>
      </c>
      <c r="K13" s="46">
        <v>24</v>
      </c>
      <c r="L13" s="46">
        <v>1</v>
      </c>
      <c r="M13" s="6">
        <f t="shared" si="1"/>
        <v>197.5</v>
      </c>
      <c r="N13" s="2">
        <f t="shared" ref="N13:N18" si="4">M10+M11+M12+M13</f>
        <v>787.5</v>
      </c>
      <c r="O13" s="19" t="s">
        <v>33</v>
      </c>
      <c r="P13" s="46">
        <v>40</v>
      </c>
      <c r="Q13" s="46">
        <v>188</v>
      </c>
      <c r="R13" s="46">
        <v>27</v>
      </c>
      <c r="S13" s="46">
        <v>1</v>
      </c>
      <c r="T13" s="6">
        <f t="shared" si="2"/>
        <v>264.5</v>
      </c>
      <c r="U13" s="2">
        <f t="shared" ref="U13:U21" si="5">T10+T11+T12+T13</f>
        <v>899</v>
      </c>
      <c r="AB13" s="81">
        <v>212.5</v>
      </c>
    </row>
    <row r="14" spans="1:28" ht="24" customHeight="1" x14ac:dyDescent="0.2">
      <c r="A14" s="18" t="s">
        <v>21</v>
      </c>
      <c r="B14" s="46">
        <v>33</v>
      </c>
      <c r="C14" s="46">
        <v>142</v>
      </c>
      <c r="D14" s="46">
        <v>25</v>
      </c>
      <c r="E14" s="46">
        <v>3</v>
      </c>
      <c r="F14" s="6">
        <f t="shared" si="0"/>
        <v>216</v>
      </c>
      <c r="G14" s="2">
        <f t="shared" si="3"/>
        <v>951</v>
      </c>
      <c r="H14" s="19" t="s">
        <v>9</v>
      </c>
      <c r="I14" s="46">
        <v>29</v>
      </c>
      <c r="J14" s="46">
        <v>137</v>
      </c>
      <c r="K14" s="46">
        <v>19</v>
      </c>
      <c r="L14" s="46">
        <v>2</v>
      </c>
      <c r="M14" s="6">
        <f t="shared" si="1"/>
        <v>194.5</v>
      </c>
      <c r="N14" s="2">
        <f t="shared" si="4"/>
        <v>780</v>
      </c>
      <c r="O14" s="19" t="s">
        <v>29</v>
      </c>
      <c r="P14" s="45">
        <v>33</v>
      </c>
      <c r="Q14" s="45">
        <v>157</v>
      </c>
      <c r="R14" s="45">
        <v>21</v>
      </c>
      <c r="S14" s="45">
        <v>3</v>
      </c>
      <c r="T14" s="6">
        <f t="shared" si="2"/>
        <v>223</v>
      </c>
      <c r="U14" s="2">
        <f t="shared" si="5"/>
        <v>913</v>
      </c>
      <c r="AB14" s="81">
        <v>226</v>
      </c>
    </row>
    <row r="15" spans="1:28" ht="24" customHeight="1" x14ac:dyDescent="0.2">
      <c r="A15" s="18" t="s">
        <v>23</v>
      </c>
      <c r="B15" s="46">
        <v>40</v>
      </c>
      <c r="C15" s="46">
        <v>138</v>
      </c>
      <c r="D15" s="46">
        <v>27</v>
      </c>
      <c r="E15" s="46">
        <v>3</v>
      </c>
      <c r="F15" s="6">
        <f t="shared" si="0"/>
        <v>219.5</v>
      </c>
      <c r="G15" s="2">
        <f t="shared" si="3"/>
        <v>923</v>
      </c>
      <c r="H15" s="19" t="s">
        <v>12</v>
      </c>
      <c r="I15" s="46">
        <v>30</v>
      </c>
      <c r="J15" s="46">
        <v>128</v>
      </c>
      <c r="K15" s="46">
        <v>20</v>
      </c>
      <c r="L15" s="46">
        <v>2</v>
      </c>
      <c r="M15" s="6">
        <f t="shared" si="1"/>
        <v>188</v>
      </c>
      <c r="N15" s="2">
        <f t="shared" si="4"/>
        <v>774</v>
      </c>
      <c r="O15" s="18" t="s">
        <v>30</v>
      </c>
      <c r="P15" s="46">
        <v>29</v>
      </c>
      <c r="Q15" s="46">
        <v>145</v>
      </c>
      <c r="R15" s="46">
        <v>18</v>
      </c>
      <c r="S15" s="46">
        <v>1</v>
      </c>
      <c r="T15" s="6">
        <f t="shared" si="2"/>
        <v>198</v>
      </c>
      <c r="U15" s="2">
        <f t="shared" si="5"/>
        <v>897.5</v>
      </c>
      <c r="AB15" s="81">
        <v>233.5</v>
      </c>
    </row>
    <row r="16" spans="1:28" ht="24" customHeight="1" x14ac:dyDescent="0.2">
      <c r="A16" s="18" t="s">
        <v>39</v>
      </c>
      <c r="B16" s="46">
        <v>36</v>
      </c>
      <c r="C16" s="46">
        <v>118</v>
      </c>
      <c r="D16" s="46">
        <v>19</v>
      </c>
      <c r="E16" s="46">
        <v>6</v>
      </c>
      <c r="F16" s="6">
        <f t="shared" si="0"/>
        <v>189</v>
      </c>
      <c r="G16" s="2">
        <f t="shared" si="3"/>
        <v>893</v>
      </c>
      <c r="H16" s="19" t="s">
        <v>15</v>
      </c>
      <c r="I16" s="46">
        <v>32</v>
      </c>
      <c r="J16" s="46">
        <v>131</v>
      </c>
      <c r="K16" s="46">
        <v>25</v>
      </c>
      <c r="L16" s="46">
        <v>5</v>
      </c>
      <c r="M16" s="6">
        <f t="shared" si="1"/>
        <v>209.5</v>
      </c>
      <c r="N16" s="2">
        <f t="shared" si="4"/>
        <v>789.5</v>
      </c>
      <c r="O16" s="19" t="s">
        <v>8</v>
      </c>
      <c r="P16" s="46">
        <v>31</v>
      </c>
      <c r="Q16" s="46">
        <v>130</v>
      </c>
      <c r="R16" s="46">
        <v>24</v>
      </c>
      <c r="S16" s="46">
        <v>1</v>
      </c>
      <c r="T16" s="6">
        <f t="shared" si="2"/>
        <v>196</v>
      </c>
      <c r="U16" s="2">
        <f t="shared" si="5"/>
        <v>881.5</v>
      </c>
      <c r="AB16" s="81">
        <v>234</v>
      </c>
    </row>
    <row r="17" spans="1:28" ht="24" customHeight="1" x14ac:dyDescent="0.2">
      <c r="A17" s="18" t="s">
        <v>40</v>
      </c>
      <c r="B17" s="46">
        <v>34</v>
      </c>
      <c r="C17" s="46">
        <v>136</v>
      </c>
      <c r="D17" s="46">
        <v>22</v>
      </c>
      <c r="E17" s="46">
        <v>1</v>
      </c>
      <c r="F17" s="6">
        <f t="shared" si="0"/>
        <v>199.5</v>
      </c>
      <c r="G17" s="2">
        <f t="shared" si="3"/>
        <v>824</v>
      </c>
      <c r="H17" s="19" t="s">
        <v>18</v>
      </c>
      <c r="I17" s="46">
        <v>31</v>
      </c>
      <c r="J17" s="46">
        <v>154</v>
      </c>
      <c r="K17" s="46">
        <v>26</v>
      </c>
      <c r="L17" s="46">
        <v>2</v>
      </c>
      <c r="M17" s="6">
        <f t="shared" si="1"/>
        <v>226.5</v>
      </c>
      <c r="N17" s="2">
        <f t="shared" si="4"/>
        <v>818.5</v>
      </c>
      <c r="O17" s="19" t="s">
        <v>10</v>
      </c>
      <c r="P17" s="46">
        <v>39</v>
      </c>
      <c r="Q17" s="46">
        <v>115</v>
      </c>
      <c r="R17" s="46">
        <v>21</v>
      </c>
      <c r="S17" s="46">
        <v>0</v>
      </c>
      <c r="T17" s="6">
        <f t="shared" si="2"/>
        <v>176.5</v>
      </c>
      <c r="U17" s="2">
        <f t="shared" si="5"/>
        <v>793.5</v>
      </c>
      <c r="AB17" s="81">
        <v>248</v>
      </c>
    </row>
    <row r="18" spans="1:28" ht="24" customHeight="1" x14ac:dyDescent="0.2">
      <c r="A18" s="18" t="s">
        <v>41</v>
      </c>
      <c r="B18" s="46">
        <v>27</v>
      </c>
      <c r="C18" s="46">
        <v>156</v>
      </c>
      <c r="D18" s="46">
        <v>24</v>
      </c>
      <c r="E18" s="46">
        <v>3</v>
      </c>
      <c r="F18" s="6">
        <f t="shared" si="0"/>
        <v>225</v>
      </c>
      <c r="G18" s="2">
        <f t="shared" si="3"/>
        <v>833</v>
      </c>
      <c r="H18" s="19" t="s">
        <v>20</v>
      </c>
      <c r="I18" s="46">
        <v>35</v>
      </c>
      <c r="J18" s="46">
        <v>145</v>
      </c>
      <c r="K18" s="46">
        <v>25</v>
      </c>
      <c r="L18" s="46">
        <v>1</v>
      </c>
      <c r="M18" s="6">
        <f t="shared" si="1"/>
        <v>215</v>
      </c>
      <c r="N18" s="2">
        <f t="shared" si="4"/>
        <v>839</v>
      </c>
      <c r="O18" s="19" t="s">
        <v>13</v>
      </c>
      <c r="P18" s="46">
        <v>25</v>
      </c>
      <c r="Q18" s="46">
        <v>109</v>
      </c>
      <c r="R18" s="46">
        <v>17</v>
      </c>
      <c r="S18" s="46">
        <v>3</v>
      </c>
      <c r="T18" s="6">
        <f t="shared" si="2"/>
        <v>163</v>
      </c>
      <c r="U18" s="2">
        <f t="shared" si="5"/>
        <v>733.5</v>
      </c>
      <c r="AB18" s="81">
        <v>248</v>
      </c>
    </row>
    <row r="19" spans="1:28" ht="24" customHeight="1" thickBot="1" x14ac:dyDescent="0.25">
      <c r="A19" s="21" t="s">
        <v>42</v>
      </c>
      <c r="B19" s="47">
        <v>33</v>
      </c>
      <c r="C19" s="47">
        <v>129</v>
      </c>
      <c r="D19" s="47">
        <v>20</v>
      </c>
      <c r="E19" s="47">
        <v>1</v>
      </c>
      <c r="F19" s="7">
        <f t="shared" si="0"/>
        <v>188</v>
      </c>
      <c r="G19" s="3">
        <f t="shared" si="3"/>
        <v>801.5</v>
      </c>
      <c r="H19" s="20" t="s">
        <v>22</v>
      </c>
      <c r="I19" s="45">
        <v>32</v>
      </c>
      <c r="J19" s="45">
        <v>162</v>
      </c>
      <c r="K19" s="45">
        <v>23</v>
      </c>
      <c r="L19" s="45">
        <v>2</v>
      </c>
      <c r="M19" s="6">
        <f t="shared" si="1"/>
        <v>229</v>
      </c>
      <c r="N19" s="2">
        <f>M16+M17+M18+M19</f>
        <v>880</v>
      </c>
      <c r="O19" s="19" t="s">
        <v>16</v>
      </c>
      <c r="P19" s="46">
        <v>48</v>
      </c>
      <c r="Q19" s="46">
        <v>147</v>
      </c>
      <c r="R19" s="46">
        <v>29</v>
      </c>
      <c r="S19" s="46">
        <v>1</v>
      </c>
      <c r="T19" s="6">
        <f t="shared" si="2"/>
        <v>231.5</v>
      </c>
      <c r="U19" s="2">
        <f t="shared" si="5"/>
        <v>767</v>
      </c>
      <c r="AB19" s="81">
        <v>262</v>
      </c>
    </row>
    <row r="20" spans="1:28" ht="24" customHeight="1" x14ac:dyDescent="0.2">
      <c r="A20" s="19" t="s">
        <v>27</v>
      </c>
      <c r="B20" s="45">
        <v>28</v>
      </c>
      <c r="C20" s="45">
        <v>155</v>
      </c>
      <c r="D20" s="45">
        <v>21</v>
      </c>
      <c r="E20" s="45">
        <v>4</v>
      </c>
      <c r="F20" s="8">
        <f t="shared" si="0"/>
        <v>221</v>
      </c>
      <c r="G20" s="35"/>
      <c r="H20" s="19" t="s">
        <v>24</v>
      </c>
      <c r="I20" s="46">
        <v>35</v>
      </c>
      <c r="J20" s="46">
        <v>177</v>
      </c>
      <c r="K20" s="46">
        <v>30</v>
      </c>
      <c r="L20" s="46">
        <v>2</v>
      </c>
      <c r="M20" s="8">
        <f t="shared" si="1"/>
        <v>259.5</v>
      </c>
      <c r="N20" s="2">
        <f>M17+M18+M19+M20</f>
        <v>930</v>
      </c>
      <c r="O20" s="19" t="s">
        <v>45</v>
      </c>
      <c r="P20" s="45">
        <v>57</v>
      </c>
      <c r="Q20" s="45">
        <v>164</v>
      </c>
      <c r="R20" s="45">
        <v>33</v>
      </c>
      <c r="S20" s="45">
        <v>1</v>
      </c>
      <c r="T20" s="8">
        <f t="shared" si="2"/>
        <v>261</v>
      </c>
      <c r="U20" s="2">
        <f t="shared" si="5"/>
        <v>832</v>
      </c>
      <c r="AB20" s="81">
        <v>275</v>
      </c>
    </row>
    <row r="21" spans="1:28" ht="24" customHeight="1" thickBot="1" x14ac:dyDescent="0.25">
      <c r="A21" s="19" t="s">
        <v>28</v>
      </c>
      <c r="B21" s="46">
        <v>31</v>
      </c>
      <c r="C21" s="46">
        <v>165</v>
      </c>
      <c r="D21" s="46">
        <v>19</v>
      </c>
      <c r="E21" s="46">
        <v>3</v>
      </c>
      <c r="F21" s="6">
        <f t="shared" si="0"/>
        <v>226</v>
      </c>
      <c r="G21" s="36"/>
      <c r="H21" s="20" t="s">
        <v>25</v>
      </c>
      <c r="I21" s="46">
        <v>40</v>
      </c>
      <c r="J21" s="46">
        <v>181</v>
      </c>
      <c r="K21" s="46">
        <v>22</v>
      </c>
      <c r="L21" s="46">
        <v>1</v>
      </c>
      <c r="M21" s="6">
        <f t="shared" si="1"/>
        <v>247.5</v>
      </c>
      <c r="N21" s="2">
        <f>M18+M19+M20+M21</f>
        <v>951</v>
      </c>
      <c r="O21" s="21" t="s">
        <v>46</v>
      </c>
      <c r="P21" s="47">
        <v>39</v>
      </c>
      <c r="Q21" s="47">
        <v>152</v>
      </c>
      <c r="R21" s="47">
        <v>29</v>
      </c>
      <c r="S21" s="47">
        <v>0</v>
      </c>
      <c r="T21" s="7">
        <f t="shared" si="2"/>
        <v>229.5</v>
      </c>
      <c r="U21" s="3">
        <f t="shared" si="5"/>
        <v>885</v>
      </c>
      <c r="AB21" s="81">
        <v>276</v>
      </c>
    </row>
    <row r="22" spans="1:28" ht="24" customHeight="1" thickBot="1" x14ac:dyDescent="0.25">
      <c r="A22" s="19" t="s">
        <v>1</v>
      </c>
      <c r="B22" s="46">
        <v>29</v>
      </c>
      <c r="C22" s="46">
        <v>133</v>
      </c>
      <c r="D22" s="46">
        <v>20</v>
      </c>
      <c r="E22" s="46">
        <v>4</v>
      </c>
      <c r="F22" s="6">
        <f t="shared" si="0"/>
        <v>197.5</v>
      </c>
      <c r="G22" s="2"/>
      <c r="H22" s="21" t="s">
        <v>26</v>
      </c>
      <c r="I22" s="47">
        <v>53</v>
      </c>
      <c r="J22" s="47">
        <v>203</v>
      </c>
      <c r="K22" s="47">
        <v>21</v>
      </c>
      <c r="L22" s="47">
        <v>3</v>
      </c>
      <c r="M22" s="6">
        <f t="shared" si="1"/>
        <v>279</v>
      </c>
      <c r="N22" s="3">
        <f>M19+M20+M21+M22</f>
        <v>1015</v>
      </c>
      <c r="O22" s="19"/>
      <c r="P22" s="45"/>
      <c r="Q22" s="45"/>
      <c r="R22" s="45"/>
      <c r="S22" s="45"/>
      <c r="T22" s="8"/>
      <c r="U22" s="34"/>
      <c r="V22">
        <f>SUM(B10:B22)+SUM(I10:I22)+SUM(P10:P21)</f>
        <v>1275</v>
      </c>
      <c r="W22">
        <f t="shared" ref="W22:Y22" si="6">SUM(C10:C22)+SUM(J10:J22)+SUM(Q10:Q21)</f>
        <v>5659</v>
      </c>
      <c r="X22">
        <f t="shared" si="6"/>
        <v>886</v>
      </c>
      <c r="Y22">
        <f t="shared" si="6"/>
        <v>89</v>
      </c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996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1015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913</v>
      </c>
      <c r="V23" s="16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65</v>
      </c>
      <c r="G24" s="88"/>
      <c r="H24" s="183"/>
      <c r="I24" s="184"/>
      <c r="J24" s="82" t="s">
        <v>71</v>
      </c>
      <c r="K24" s="86"/>
      <c r="L24" s="86"/>
      <c r="M24" s="87" t="s">
        <v>83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21" t="s">
        <v>38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9" t="s">
        <v>54</v>
      </c>
      <c r="B4" s="219"/>
      <c r="C4" s="219"/>
      <c r="D4" s="51"/>
      <c r="E4" s="222" t="str">
        <f>'G-1'!E4:H4</f>
        <v>DE OBRA</v>
      </c>
      <c r="F4" s="222"/>
      <c r="G4" s="222"/>
      <c r="H4" s="22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20" t="s">
        <v>56</v>
      </c>
      <c r="B5" s="220"/>
      <c r="C5" s="220"/>
      <c r="D5" s="222" t="str">
        <f>'G-1'!D5:H5</f>
        <v>CALLE 72 X CARRERA 44</v>
      </c>
      <c r="E5" s="222"/>
      <c r="F5" s="222"/>
      <c r="G5" s="222"/>
      <c r="H5" s="222"/>
      <c r="I5" s="220" t="s">
        <v>53</v>
      </c>
      <c r="J5" s="220"/>
      <c r="K5" s="220"/>
      <c r="L5" s="197">
        <f>'G-1'!L5:N5</f>
        <v>1330</v>
      </c>
      <c r="M5" s="197"/>
      <c r="N5" s="197"/>
      <c r="O5" s="50"/>
      <c r="P5" s="220" t="s">
        <v>57</v>
      </c>
      <c r="Q5" s="220"/>
      <c r="R5" s="220"/>
      <c r="S5" s="197" t="s">
        <v>124</v>
      </c>
      <c r="T5" s="197"/>
      <c r="U5" s="197"/>
    </row>
    <row r="6" spans="1:28" ht="12.75" customHeight="1" x14ac:dyDescent="0.2">
      <c r="A6" s="220" t="s">
        <v>55</v>
      </c>
      <c r="B6" s="220"/>
      <c r="C6" s="220"/>
      <c r="D6" s="206" t="s">
        <v>158</v>
      </c>
      <c r="E6" s="206"/>
      <c r="F6" s="206"/>
      <c r="G6" s="206"/>
      <c r="H6" s="206"/>
      <c r="I6" s="220" t="s">
        <v>59</v>
      </c>
      <c r="J6" s="220"/>
      <c r="K6" s="220"/>
      <c r="L6" s="229">
        <v>4</v>
      </c>
      <c r="M6" s="229"/>
      <c r="N6" s="229"/>
      <c r="O6" s="54"/>
      <c r="P6" s="220" t="s">
        <v>58</v>
      </c>
      <c r="Q6" s="220"/>
      <c r="R6" s="220"/>
      <c r="S6" s="223">
        <v>43447</v>
      </c>
      <c r="T6" s="223"/>
      <c r="U6" s="223"/>
    </row>
    <row r="7" spans="1:28" ht="7.5" customHeight="1" x14ac:dyDescent="0.2">
      <c r="A7" s="55"/>
      <c r="B7" s="49"/>
      <c r="C7" s="49"/>
      <c r="D7" s="49"/>
      <c r="E7" s="230"/>
      <c r="F7" s="230"/>
      <c r="G7" s="230"/>
      <c r="H7" s="230"/>
      <c r="I7" s="230"/>
      <c r="J7" s="230"/>
      <c r="K7" s="23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24" t="s">
        <v>36</v>
      </c>
      <c r="B8" s="226" t="s">
        <v>34</v>
      </c>
      <c r="C8" s="227"/>
      <c r="D8" s="227"/>
      <c r="E8" s="228"/>
      <c r="F8" s="224" t="s">
        <v>35</v>
      </c>
      <c r="G8" s="224" t="s">
        <v>37</v>
      </c>
      <c r="H8" s="224" t="s">
        <v>36</v>
      </c>
      <c r="I8" s="226" t="s">
        <v>34</v>
      </c>
      <c r="J8" s="227"/>
      <c r="K8" s="227"/>
      <c r="L8" s="228"/>
      <c r="M8" s="224" t="s">
        <v>35</v>
      </c>
      <c r="N8" s="224" t="s">
        <v>37</v>
      </c>
      <c r="O8" s="224" t="s">
        <v>36</v>
      </c>
      <c r="P8" s="226" t="s">
        <v>34</v>
      </c>
      <c r="Q8" s="227"/>
      <c r="R8" s="227"/>
      <c r="S8" s="228"/>
      <c r="T8" s="224" t="s">
        <v>35</v>
      </c>
      <c r="U8" s="224" t="s">
        <v>37</v>
      </c>
    </row>
    <row r="9" spans="1:28" ht="12" customHeight="1" x14ac:dyDescent="0.2">
      <c r="A9" s="225"/>
      <c r="B9" s="57" t="s">
        <v>52</v>
      </c>
      <c r="C9" s="57" t="s">
        <v>0</v>
      </c>
      <c r="D9" s="57" t="s">
        <v>2</v>
      </c>
      <c r="E9" s="58" t="s">
        <v>3</v>
      </c>
      <c r="F9" s="225"/>
      <c r="G9" s="225"/>
      <c r="H9" s="225"/>
      <c r="I9" s="59" t="s">
        <v>52</v>
      </c>
      <c r="J9" s="59" t="s">
        <v>0</v>
      </c>
      <c r="K9" s="57" t="s">
        <v>2</v>
      </c>
      <c r="L9" s="58" t="s">
        <v>3</v>
      </c>
      <c r="M9" s="225"/>
      <c r="N9" s="225"/>
      <c r="O9" s="225"/>
      <c r="P9" s="59" t="s">
        <v>52</v>
      </c>
      <c r="Q9" s="59" t="s">
        <v>0</v>
      </c>
      <c r="R9" s="57" t="s">
        <v>2</v>
      </c>
      <c r="S9" s="58" t="s">
        <v>3</v>
      </c>
      <c r="T9" s="225"/>
      <c r="U9" s="225"/>
    </row>
    <row r="10" spans="1:28" ht="24" customHeight="1" x14ac:dyDescent="0.2">
      <c r="A10" s="60" t="s">
        <v>11</v>
      </c>
      <c r="B10" s="61">
        <v>74</v>
      </c>
      <c r="C10" s="61">
        <v>294</v>
      </c>
      <c r="D10" s="61">
        <v>19</v>
      </c>
      <c r="E10" s="61">
        <v>2</v>
      </c>
      <c r="F10" s="62">
        <f t="shared" ref="F10:F22" si="0">B10*0.5+C10*1+D10*2+E10*2.5</f>
        <v>374</v>
      </c>
      <c r="G10" s="63"/>
      <c r="H10" s="64" t="s">
        <v>4</v>
      </c>
      <c r="I10" s="46">
        <v>99</v>
      </c>
      <c r="J10" s="46">
        <v>250</v>
      </c>
      <c r="K10" s="46">
        <v>21</v>
      </c>
      <c r="L10" s="46">
        <v>5</v>
      </c>
      <c r="M10" s="62">
        <f t="shared" ref="M10:M22" si="1">I10*0.5+J10*1+K10*2+L10*2.5</f>
        <v>354</v>
      </c>
      <c r="N10" s="65">
        <f>F20+F21+F22+M10</f>
        <v>1476.5</v>
      </c>
      <c r="O10" s="64" t="s">
        <v>43</v>
      </c>
      <c r="P10" s="46">
        <v>94</v>
      </c>
      <c r="Q10" s="46">
        <v>242</v>
      </c>
      <c r="R10" s="46">
        <v>17</v>
      </c>
      <c r="S10" s="46">
        <v>2</v>
      </c>
      <c r="T10" s="62">
        <f t="shared" ref="T10:T21" si="2">P10*0.5+Q10*1+R10*2+S10*2.5</f>
        <v>328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67</v>
      </c>
      <c r="C11" s="61">
        <v>319</v>
      </c>
      <c r="D11" s="61">
        <v>22</v>
      </c>
      <c r="E11" s="61">
        <v>0</v>
      </c>
      <c r="F11" s="62">
        <f t="shared" si="0"/>
        <v>396.5</v>
      </c>
      <c r="G11" s="63"/>
      <c r="H11" s="64" t="s">
        <v>5</v>
      </c>
      <c r="I11" s="46">
        <v>79</v>
      </c>
      <c r="J11" s="46">
        <v>254</v>
      </c>
      <c r="K11" s="46">
        <v>23</v>
      </c>
      <c r="L11" s="46">
        <v>6</v>
      </c>
      <c r="M11" s="62">
        <f t="shared" si="1"/>
        <v>354.5</v>
      </c>
      <c r="N11" s="65">
        <f>F21+F22+M10+M11</f>
        <v>1442.5</v>
      </c>
      <c r="O11" s="64" t="s">
        <v>44</v>
      </c>
      <c r="P11" s="46">
        <v>89</v>
      </c>
      <c r="Q11" s="46">
        <v>222</v>
      </c>
      <c r="R11" s="46">
        <v>21</v>
      </c>
      <c r="S11" s="46">
        <v>2</v>
      </c>
      <c r="T11" s="62">
        <f t="shared" si="2"/>
        <v>313.5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70</v>
      </c>
      <c r="C12" s="61">
        <v>305</v>
      </c>
      <c r="D12" s="61">
        <v>24</v>
      </c>
      <c r="E12" s="61">
        <v>2</v>
      </c>
      <c r="F12" s="62">
        <f t="shared" si="0"/>
        <v>393</v>
      </c>
      <c r="G12" s="63"/>
      <c r="H12" s="64" t="s">
        <v>6</v>
      </c>
      <c r="I12" s="46">
        <v>91</v>
      </c>
      <c r="J12" s="46">
        <v>269</v>
      </c>
      <c r="K12" s="46">
        <v>18</v>
      </c>
      <c r="L12" s="46">
        <v>11</v>
      </c>
      <c r="M12" s="62">
        <f t="shared" si="1"/>
        <v>378</v>
      </c>
      <c r="N12" s="63">
        <f>F22+M10+M11+M12</f>
        <v>1460.5</v>
      </c>
      <c r="O12" s="64" t="s">
        <v>32</v>
      </c>
      <c r="P12" s="46">
        <v>87</v>
      </c>
      <c r="Q12" s="46">
        <v>244</v>
      </c>
      <c r="R12" s="46">
        <v>22</v>
      </c>
      <c r="S12" s="46">
        <v>4</v>
      </c>
      <c r="T12" s="62">
        <f t="shared" si="2"/>
        <v>341.5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77</v>
      </c>
      <c r="C13" s="61">
        <v>324</v>
      </c>
      <c r="D13" s="61">
        <v>39</v>
      </c>
      <c r="E13" s="61">
        <v>2</v>
      </c>
      <c r="F13" s="62">
        <f t="shared" si="0"/>
        <v>445.5</v>
      </c>
      <c r="G13" s="63">
        <f t="shared" ref="G13:G19" si="3">F10+F11+F12+F13</f>
        <v>1609</v>
      </c>
      <c r="H13" s="64" t="s">
        <v>7</v>
      </c>
      <c r="I13" s="46">
        <v>79</v>
      </c>
      <c r="J13" s="46">
        <v>238</v>
      </c>
      <c r="K13" s="46">
        <v>23</v>
      </c>
      <c r="L13" s="46">
        <v>6</v>
      </c>
      <c r="M13" s="62">
        <f t="shared" si="1"/>
        <v>338.5</v>
      </c>
      <c r="N13" s="63">
        <f t="shared" ref="N13:N18" si="4">M10+M11+M12+M13</f>
        <v>1425</v>
      </c>
      <c r="O13" s="64" t="s">
        <v>33</v>
      </c>
      <c r="P13" s="46">
        <v>105</v>
      </c>
      <c r="Q13" s="46">
        <v>280</v>
      </c>
      <c r="R13" s="46">
        <v>25</v>
      </c>
      <c r="S13" s="46">
        <v>4</v>
      </c>
      <c r="T13" s="62">
        <f t="shared" si="2"/>
        <v>392.5</v>
      </c>
      <c r="U13" s="63">
        <f t="shared" ref="U13:U21" si="5">T10+T11+T12+T13</f>
        <v>1375.5</v>
      </c>
      <c r="W13" s="1" t="s">
        <v>76</v>
      </c>
      <c r="X13" s="81">
        <v>917</v>
      </c>
      <c r="Y13" s="1" t="s">
        <v>68</v>
      </c>
      <c r="Z13" s="81">
        <v>810.5</v>
      </c>
      <c r="AA13" s="1" t="s">
        <v>74</v>
      </c>
      <c r="AB13" s="81">
        <v>0</v>
      </c>
    </row>
    <row r="14" spans="1:28" ht="24" customHeight="1" x14ac:dyDescent="0.2">
      <c r="A14" s="60" t="s">
        <v>21</v>
      </c>
      <c r="B14" s="61">
        <v>40</v>
      </c>
      <c r="C14" s="61">
        <v>300</v>
      </c>
      <c r="D14" s="61">
        <v>31</v>
      </c>
      <c r="E14" s="61">
        <v>2</v>
      </c>
      <c r="F14" s="62">
        <f t="shared" si="0"/>
        <v>387</v>
      </c>
      <c r="G14" s="63">
        <f t="shared" si="3"/>
        <v>1622</v>
      </c>
      <c r="H14" s="64" t="s">
        <v>9</v>
      </c>
      <c r="I14" s="46">
        <v>72</v>
      </c>
      <c r="J14" s="46">
        <v>242</v>
      </c>
      <c r="K14" s="46">
        <v>21</v>
      </c>
      <c r="L14" s="46">
        <v>4</v>
      </c>
      <c r="M14" s="62">
        <f t="shared" si="1"/>
        <v>330</v>
      </c>
      <c r="N14" s="63">
        <f t="shared" si="4"/>
        <v>1401</v>
      </c>
      <c r="O14" s="64" t="s">
        <v>29</v>
      </c>
      <c r="P14" s="45">
        <v>112</v>
      </c>
      <c r="Q14" s="45">
        <v>274</v>
      </c>
      <c r="R14" s="45">
        <v>26</v>
      </c>
      <c r="S14" s="45">
        <v>2</v>
      </c>
      <c r="T14" s="62">
        <f t="shared" si="2"/>
        <v>387</v>
      </c>
      <c r="U14" s="63">
        <f t="shared" si="5"/>
        <v>1434.5</v>
      </c>
      <c r="W14" s="1" t="s">
        <v>81</v>
      </c>
      <c r="X14" s="81">
        <v>927.5</v>
      </c>
      <c r="Y14" s="1" t="s">
        <v>67</v>
      </c>
      <c r="Z14" s="81">
        <v>813</v>
      </c>
      <c r="AA14" s="1" t="s">
        <v>75</v>
      </c>
      <c r="AB14" s="81">
        <v>0</v>
      </c>
    </row>
    <row r="15" spans="1:28" ht="24" customHeight="1" x14ac:dyDescent="0.2">
      <c r="A15" s="60" t="s">
        <v>23</v>
      </c>
      <c r="B15" s="61">
        <v>52</v>
      </c>
      <c r="C15" s="61">
        <v>256</v>
      </c>
      <c r="D15" s="61">
        <v>25</v>
      </c>
      <c r="E15" s="61">
        <v>5</v>
      </c>
      <c r="F15" s="62">
        <f t="shared" si="0"/>
        <v>344.5</v>
      </c>
      <c r="G15" s="63">
        <f t="shared" si="3"/>
        <v>1570</v>
      </c>
      <c r="H15" s="64" t="s">
        <v>12</v>
      </c>
      <c r="I15" s="46">
        <v>73</v>
      </c>
      <c r="J15" s="46">
        <v>235</v>
      </c>
      <c r="K15" s="46">
        <v>20</v>
      </c>
      <c r="L15" s="46">
        <v>5</v>
      </c>
      <c r="M15" s="62">
        <f t="shared" si="1"/>
        <v>324</v>
      </c>
      <c r="N15" s="63">
        <f t="shared" si="4"/>
        <v>1370.5</v>
      </c>
      <c r="O15" s="60" t="s">
        <v>30</v>
      </c>
      <c r="P15" s="46">
        <v>95</v>
      </c>
      <c r="Q15" s="46">
        <v>259</v>
      </c>
      <c r="R15" s="46">
        <v>24</v>
      </c>
      <c r="S15" s="46">
        <v>3</v>
      </c>
      <c r="T15" s="62">
        <f t="shared" si="2"/>
        <v>362</v>
      </c>
      <c r="U15" s="63">
        <f t="shared" si="5"/>
        <v>1483</v>
      </c>
      <c r="W15" s="1" t="s">
        <v>66</v>
      </c>
      <c r="X15" s="81">
        <v>941.5</v>
      </c>
      <c r="Y15" s="1" t="s">
        <v>77</v>
      </c>
      <c r="Z15" s="81">
        <v>813.5</v>
      </c>
      <c r="AA15" s="1" t="s">
        <v>78</v>
      </c>
      <c r="AB15" s="81">
        <v>0</v>
      </c>
    </row>
    <row r="16" spans="1:28" ht="24" customHeight="1" x14ac:dyDescent="0.2">
      <c r="A16" s="60" t="s">
        <v>39</v>
      </c>
      <c r="B16" s="61">
        <v>77</v>
      </c>
      <c r="C16" s="61">
        <v>297</v>
      </c>
      <c r="D16" s="61">
        <v>29</v>
      </c>
      <c r="E16" s="61">
        <v>5</v>
      </c>
      <c r="F16" s="62">
        <f t="shared" si="0"/>
        <v>406</v>
      </c>
      <c r="G16" s="63">
        <f t="shared" si="3"/>
        <v>1583</v>
      </c>
      <c r="H16" s="64" t="s">
        <v>15</v>
      </c>
      <c r="I16" s="46">
        <v>75</v>
      </c>
      <c r="J16" s="46">
        <v>250</v>
      </c>
      <c r="K16" s="46">
        <v>25</v>
      </c>
      <c r="L16" s="46">
        <v>6</v>
      </c>
      <c r="M16" s="62">
        <f t="shared" si="1"/>
        <v>352.5</v>
      </c>
      <c r="N16" s="63">
        <f t="shared" si="4"/>
        <v>1345</v>
      </c>
      <c r="O16" s="64" t="s">
        <v>8</v>
      </c>
      <c r="P16" s="46">
        <v>122</v>
      </c>
      <c r="Q16" s="46">
        <v>267</v>
      </c>
      <c r="R16" s="46">
        <v>19</v>
      </c>
      <c r="S16" s="46">
        <v>3</v>
      </c>
      <c r="T16" s="62">
        <f t="shared" si="2"/>
        <v>373.5</v>
      </c>
      <c r="U16" s="63">
        <f t="shared" si="5"/>
        <v>1515</v>
      </c>
      <c r="W16" s="1" t="s">
        <v>65</v>
      </c>
      <c r="X16" s="81">
        <v>942</v>
      </c>
      <c r="Y16" s="1" t="s">
        <v>83</v>
      </c>
      <c r="Z16" s="81">
        <v>814</v>
      </c>
      <c r="AA16" s="1" t="s">
        <v>80</v>
      </c>
      <c r="AB16" s="81">
        <v>0</v>
      </c>
    </row>
    <row r="17" spans="1:28" ht="24" customHeight="1" x14ac:dyDescent="0.2">
      <c r="A17" s="60" t="s">
        <v>40</v>
      </c>
      <c r="B17" s="61">
        <v>67</v>
      </c>
      <c r="C17" s="61">
        <v>287</v>
      </c>
      <c r="D17" s="61">
        <v>24</v>
      </c>
      <c r="E17" s="61">
        <v>4</v>
      </c>
      <c r="F17" s="62">
        <f t="shared" si="0"/>
        <v>378.5</v>
      </c>
      <c r="G17" s="63">
        <f t="shared" si="3"/>
        <v>1516</v>
      </c>
      <c r="H17" s="64" t="s">
        <v>18</v>
      </c>
      <c r="I17" s="46">
        <v>77</v>
      </c>
      <c r="J17" s="46">
        <v>254</v>
      </c>
      <c r="K17" s="46">
        <v>19</v>
      </c>
      <c r="L17" s="46">
        <v>2</v>
      </c>
      <c r="M17" s="62">
        <f t="shared" si="1"/>
        <v>335.5</v>
      </c>
      <c r="N17" s="63">
        <f t="shared" si="4"/>
        <v>1342</v>
      </c>
      <c r="O17" s="64" t="s">
        <v>10</v>
      </c>
      <c r="P17" s="46">
        <v>127</v>
      </c>
      <c r="Q17" s="46">
        <v>258</v>
      </c>
      <c r="R17" s="46">
        <v>29</v>
      </c>
      <c r="S17" s="46">
        <v>1</v>
      </c>
      <c r="T17" s="62">
        <f t="shared" si="2"/>
        <v>382</v>
      </c>
      <c r="U17" s="63">
        <f t="shared" si="5"/>
        <v>1504.5</v>
      </c>
      <c r="W17" s="1" t="s">
        <v>79</v>
      </c>
      <c r="X17" s="81">
        <v>946</v>
      </c>
      <c r="Y17" s="1" t="s">
        <v>73</v>
      </c>
      <c r="Z17" s="81">
        <v>816.5</v>
      </c>
      <c r="AA17" s="1" t="s">
        <v>82</v>
      </c>
      <c r="AB17" s="81">
        <v>0</v>
      </c>
    </row>
    <row r="18" spans="1:28" ht="24" customHeight="1" x14ac:dyDescent="0.2">
      <c r="A18" s="60" t="s">
        <v>41</v>
      </c>
      <c r="B18" s="61">
        <v>70</v>
      </c>
      <c r="C18" s="61">
        <v>299</v>
      </c>
      <c r="D18" s="61">
        <v>24</v>
      </c>
      <c r="E18" s="61">
        <v>3</v>
      </c>
      <c r="F18" s="62">
        <f t="shared" si="0"/>
        <v>389.5</v>
      </c>
      <c r="G18" s="63">
        <f t="shared" si="3"/>
        <v>1518.5</v>
      </c>
      <c r="H18" s="64" t="s">
        <v>20</v>
      </c>
      <c r="I18" s="46">
        <v>67</v>
      </c>
      <c r="J18" s="46">
        <v>249</v>
      </c>
      <c r="K18" s="46">
        <v>24</v>
      </c>
      <c r="L18" s="46">
        <v>3</v>
      </c>
      <c r="M18" s="62">
        <f t="shared" si="1"/>
        <v>338</v>
      </c>
      <c r="N18" s="63">
        <f t="shared" si="4"/>
        <v>1350</v>
      </c>
      <c r="O18" s="64" t="s">
        <v>13</v>
      </c>
      <c r="P18" s="46">
        <v>144</v>
      </c>
      <c r="Q18" s="46">
        <v>241</v>
      </c>
      <c r="R18" s="46">
        <v>19</v>
      </c>
      <c r="S18" s="46">
        <v>1</v>
      </c>
      <c r="T18" s="62">
        <f t="shared" si="2"/>
        <v>353.5</v>
      </c>
      <c r="U18" s="63">
        <f t="shared" si="5"/>
        <v>1471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79</v>
      </c>
      <c r="C19" s="69">
        <v>252</v>
      </c>
      <c r="D19" s="69">
        <v>25</v>
      </c>
      <c r="E19" s="69">
        <v>8</v>
      </c>
      <c r="F19" s="70">
        <f t="shared" si="0"/>
        <v>361.5</v>
      </c>
      <c r="G19" s="71">
        <f t="shared" si="3"/>
        <v>1535.5</v>
      </c>
      <c r="H19" s="72" t="s">
        <v>22</v>
      </c>
      <c r="I19" s="45">
        <v>59</v>
      </c>
      <c r="J19" s="45">
        <v>252</v>
      </c>
      <c r="K19" s="45">
        <v>19</v>
      </c>
      <c r="L19" s="45">
        <v>4</v>
      </c>
      <c r="M19" s="62">
        <f t="shared" si="1"/>
        <v>329.5</v>
      </c>
      <c r="N19" s="63">
        <f>M16+M17+M18+M19</f>
        <v>1355.5</v>
      </c>
      <c r="O19" s="64" t="s">
        <v>16</v>
      </c>
      <c r="P19" s="46">
        <v>156</v>
      </c>
      <c r="Q19" s="46">
        <v>254</v>
      </c>
      <c r="R19" s="46">
        <v>23</v>
      </c>
      <c r="S19" s="46">
        <v>0</v>
      </c>
      <c r="T19" s="62">
        <f t="shared" si="2"/>
        <v>378</v>
      </c>
      <c r="U19" s="63">
        <f t="shared" si="5"/>
        <v>1487</v>
      </c>
      <c r="W19" s="1"/>
      <c r="X19" s="81"/>
      <c r="Y19" s="1"/>
      <c r="Z19" s="81"/>
      <c r="AA19" s="1"/>
      <c r="AB19" s="81"/>
    </row>
    <row r="20" spans="1:28" ht="24" customHeight="1" x14ac:dyDescent="0.2">
      <c r="A20" s="64" t="s">
        <v>27</v>
      </c>
      <c r="B20" s="67">
        <v>97</v>
      </c>
      <c r="C20" s="67">
        <v>281</v>
      </c>
      <c r="D20" s="67">
        <v>27</v>
      </c>
      <c r="E20" s="67">
        <v>2</v>
      </c>
      <c r="F20" s="73">
        <f t="shared" si="0"/>
        <v>388.5</v>
      </c>
      <c r="G20" s="74"/>
      <c r="H20" s="64" t="s">
        <v>24</v>
      </c>
      <c r="I20" s="46">
        <v>79</v>
      </c>
      <c r="J20" s="46">
        <v>259</v>
      </c>
      <c r="K20" s="46">
        <v>23</v>
      </c>
      <c r="L20" s="46">
        <v>3</v>
      </c>
      <c r="M20" s="73">
        <f t="shared" si="1"/>
        <v>352</v>
      </c>
      <c r="N20" s="63">
        <f>M17+M18+M19+M20</f>
        <v>1355</v>
      </c>
      <c r="O20" s="64" t="s">
        <v>45</v>
      </c>
      <c r="P20" s="45">
        <v>142</v>
      </c>
      <c r="Q20" s="45">
        <v>305</v>
      </c>
      <c r="R20" s="45">
        <v>29</v>
      </c>
      <c r="S20" s="45">
        <v>2</v>
      </c>
      <c r="T20" s="73">
        <f t="shared" si="2"/>
        <v>439</v>
      </c>
      <c r="U20" s="63">
        <f t="shared" si="5"/>
        <v>1552.5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90</v>
      </c>
      <c r="C21" s="61">
        <v>255</v>
      </c>
      <c r="D21" s="61">
        <v>25</v>
      </c>
      <c r="E21" s="61">
        <v>4</v>
      </c>
      <c r="F21" s="62">
        <f t="shared" si="0"/>
        <v>360</v>
      </c>
      <c r="G21" s="75"/>
      <c r="H21" s="72" t="s">
        <v>25</v>
      </c>
      <c r="I21" s="46">
        <v>80</v>
      </c>
      <c r="J21" s="46">
        <v>249</v>
      </c>
      <c r="K21" s="46">
        <v>21</v>
      </c>
      <c r="L21" s="46">
        <v>1</v>
      </c>
      <c r="M21" s="62">
        <f t="shared" si="1"/>
        <v>333.5</v>
      </c>
      <c r="N21" s="63">
        <f>M18+M19+M20+M21</f>
        <v>1353</v>
      </c>
      <c r="O21" s="68" t="s">
        <v>46</v>
      </c>
      <c r="P21" s="47">
        <v>136</v>
      </c>
      <c r="Q21" s="47">
        <v>312</v>
      </c>
      <c r="R21" s="47">
        <v>24</v>
      </c>
      <c r="S21" s="47">
        <v>1</v>
      </c>
      <c r="T21" s="70">
        <f t="shared" si="2"/>
        <v>430.5</v>
      </c>
      <c r="U21" s="71">
        <f t="shared" si="5"/>
        <v>1601</v>
      </c>
      <c r="Z21" s="81"/>
      <c r="AA21" s="1"/>
      <c r="AB21" s="81"/>
    </row>
    <row r="22" spans="1:28" ht="24" customHeight="1" thickBot="1" x14ac:dyDescent="0.25">
      <c r="A22" s="64" t="s">
        <v>1</v>
      </c>
      <c r="B22" s="61">
        <v>97</v>
      </c>
      <c r="C22" s="61">
        <v>267</v>
      </c>
      <c r="D22" s="61">
        <v>23</v>
      </c>
      <c r="E22" s="61">
        <v>5</v>
      </c>
      <c r="F22" s="62">
        <f t="shared" si="0"/>
        <v>374</v>
      </c>
      <c r="G22" s="63"/>
      <c r="H22" s="68" t="s">
        <v>26</v>
      </c>
      <c r="I22" s="47">
        <v>72</v>
      </c>
      <c r="J22" s="47">
        <v>281</v>
      </c>
      <c r="K22" s="47">
        <v>19</v>
      </c>
      <c r="L22" s="47">
        <v>1</v>
      </c>
      <c r="M22" s="62">
        <f t="shared" si="1"/>
        <v>357.5</v>
      </c>
      <c r="N22" s="71">
        <f>M19+M20+M21+M22</f>
        <v>1372.5</v>
      </c>
      <c r="O22" s="64"/>
      <c r="P22" s="67"/>
      <c r="Q22" s="67"/>
      <c r="R22" s="67"/>
      <c r="S22" s="67"/>
      <c r="T22" s="73"/>
      <c r="U22" s="76"/>
      <c r="V22">
        <f>SUM(B10:B22)+SUM(I10:I22)+SUM(P10:P21)</f>
        <v>3368</v>
      </c>
      <c r="W22">
        <f t="shared" ref="W22:Y22" si="6">SUM(C10:C22)+SUM(J10:J22)+SUM(Q10:Q21)</f>
        <v>10176</v>
      </c>
      <c r="X22">
        <f t="shared" si="6"/>
        <v>891</v>
      </c>
      <c r="Y22">
        <f t="shared" si="6"/>
        <v>126</v>
      </c>
      <c r="Z22" s="81"/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1622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1476.5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1601</v>
      </c>
      <c r="V23" s="16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159</v>
      </c>
      <c r="G24" s="88"/>
      <c r="H24" s="212"/>
      <c r="I24" s="213"/>
      <c r="J24" s="83" t="s">
        <v>71</v>
      </c>
      <c r="K24" s="86"/>
      <c r="L24" s="86"/>
      <c r="M24" s="87" t="s">
        <v>72</v>
      </c>
      <c r="N24" s="88"/>
      <c r="O24" s="212"/>
      <c r="P24" s="213"/>
      <c r="Q24" s="83" t="s">
        <v>71</v>
      </c>
      <c r="R24" s="86"/>
      <c r="S24" s="86"/>
      <c r="T24" s="87" t="s">
        <v>70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Z20" sqref="Z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94" t="s">
        <v>62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96" t="str">
        <f>'G-1'!E4:H4</f>
        <v>DE OBRA</v>
      </c>
      <c r="F5" s="196"/>
      <c r="G5" s="196"/>
      <c r="H5" s="19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92" t="s">
        <v>56</v>
      </c>
      <c r="B6" s="192"/>
      <c r="C6" s="192"/>
      <c r="D6" s="196" t="str">
        <f>'G-1'!D5:H5</f>
        <v>CALLE 72 X CARRERA 44</v>
      </c>
      <c r="E6" s="196"/>
      <c r="F6" s="196"/>
      <c r="G6" s="196"/>
      <c r="H6" s="196"/>
      <c r="I6" s="192" t="s">
        <v>53</v>
      </c>
      <c r="J6" s="192"/>
      <c r="K6" s="192"/>
      <c r="L6" s="197">
        <f>'G-1'!L5:N5</f>
        <v>1330</v>
      </c>
      <c r="M6" s="197"/>
      <c r="N6" s="197"/>
      <c r="O6" s="12"/>
      <c r="P6" s="192" t="s">
        <v>58</v>
      </c>
      <c r="Q6" s="192"/>
      <c r="R6" s="192"/>
      <c r="S6" s="231">
        <f>'G-1'!S6:U6</f>
        <v>43447</v>
      </c>
      <c r="T6" s="231"/>
      <c r="U6" s="231"/>
    </row>
    <row r="7" spans="1:28" ht="7.5" customHeight="1" x14ac:dyDescent="0.2">
      <c r="A7" s="13"/>
      <c r="B7" s="11"/>
      <c r="C7" s="11"/>
      <c r="D7" s="11"/>
      <c r="E7" s="204"/>
      <c r="F7" s="204"/>
      <c r="G7" s="204"/>
      <c r="H7" s="204"/>
      <c r="I7" s="204"/>
      <c r="J7" s="204"/>
      <c r="K7" s="2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9" t="s">
        <v>36</v>
      </c>
      <c r="B8" s="201" t="s">
        <v>34</v>
      </c>
      <c r="C8" s="202"/>
      <c r="D8" s="202"/>
      <c r="E8" s="203"/>
      <c r="F8" s="199" t="s">
        <v>35</v>
      </c>
      <c r="G8" s="199" t="s">
        <v>37</v>
      </c>
      <c r="H8" s="199" t="s">
        <v>36</v>
      </c>
      <c r="I8" s="201" t="s">
        <v>34</v>
      </c>
      <c r="J8" s="202"/>
      <c r="K8" s="202"/>
      <c r="L8" s="203"/>
      <c r="M8" s="199" t="s">
        <v>35</v>
      </c>
      <c r="N8" s="199" t="s">
        <v>37</v>
      </c>
      <c r="O8" s="199" t="s">
        <v>36</v>
      </c>
      <c r="P8" s="201" t="s">
        <v>34</v>
      </c>
      <c r="Q8" s="202"/>
      <c r="R8" s="202"/>
      <c r="S8" s="203"/>
      <c r="T8" s="199" t="s">
        <v>35</v>
      </c>
      <c r="U8" s="199" t="s">
        <v>37</v>
      </c>
    </row>
    <row r="9" spans="1:28" ht="12" customHeight="1" x14ac:dyDescent="0.2">
      <c r="A9" s="200"/>
      <c r="B9" s="15" t="s">
        <v>52</v>
      </c>
      <c r="C9" s="15" t="s">
        <v>0</v>
      </c>
      <c r="D9" s="15" t="s">
        <v>2</v>
      </c>
      <c r="E9" s="16" t="s">
        <v>3</v>
      </c>
      <c r="F9" s="200"/>
      <c r="G9" s="200"/>
      <c r="H9" s="200"/>
      <c r="I9" s="17" t="s">
        <v>52</v>
      </c>
      <c r="J9" s="17" t="s">
        <v>0</v>
      </c>
      <c r="K9" s="15" t="s">
        <v>2</v>
      </c>
      <c r="L9" s="16" t="s">
        <v>3</v>
      </c>
      <c r="M9" s="200"/>
      <c r="N9" s="200"/>
      <c r="O9" s="200"/>
      <c r="P9" s="17" t="s">
        <v>52</v>
      </c>
      <c r="Q9" s="17" t="s">
        <v>0</v>
      </c>
      <c r="R9" s="15" t="s">
        <v>2</v>
      </c>
      <c r="S9" s="16" t="s">
        <v>3</v>
      </c>
      <c r="T9" s="200"/>
      <c r="U9" s="200"/>
    </row>
    <row r="10" spans="1:28" ht="24" customHeight="1" x14ac:dyDescent="0.2">
      <c r="A10" s="18" t="s">
        <v>11</v>
      </c>
      <c r="B10" s="46">
        <f>'G-1'!B10+'G-2'!B10+'G-3'!B10</f>
        <v>126</v>
      </c>
      <c r="C10" s="46">
        <f>'G-1'!C10+'G-2'!C10+'G-3'!C10</f>
        <v>595</v>
      </c>
      <c r="D10" s="46">
        <f>'G-1'!D10+'G-2'!D10+'G-3'!D10</f>
        <v>71</v>
      </c>
      <c r="E10" s="46">
        <f>'G-1'!E10+'G-2'!E10+'G-3'!E10</f>
        <v>7</v>
      </c>
      <c r="F10" s="6">
        <f t="shared" ref="F10:F22" si="0">B10*0.5+C10*1+D10*2+E10*2.5</f>
        <v>817.5</v>
      </c>
      <c r="G10" s="2"/>
      <c r="H10" s="19" t="s">
        <v>4</v>
      </c>
      <c r="I10" s="46">
        <f>'G-1'!I10+'G-2'!I10+'G-3'!I10</f>
        <v>173</v>
      </c>
      <c r="J10" s="46">
        <f>'G-1'!J10+'G-2'!J10+'G-3'!J10</f>
        <v>537</v>
      </c>
      <c r="K10" s="46">
        <f>'G-1'!K10+'G-2'!K10+'G-3'!K10</f>
        <v>63</v>
      </c>
      <c r="L10" s="46">
        <f>'G-1'!L10+'G-2'!L10+'G-3'!L10</f>
        <v>10</v>
      </c>
      <c r="M10" s="6">
        <f t="shared" ref="M10:M22" si="1">I10*0.5+J10*1+K10*2+L10*2.5</f>
        <v>774.5</v>
      </c>
      <c r="N10" s="9">
        <f>F20+F21+F22+M10</f>
        <v>3207</v>
      </c>
      <c r="O10" s="19" t="s">
        <v>43</v>
      </c>
      <c r="P10" s="46">
        <f>'G-1'!P10+'G-2'!P10+'G-3'!P10</f>
        <v>150</v>
      </c>
      <c r="Q10" s="46">
        <f>'G-1'!Q10+'G-2'!Q10+'G-3'!Q10</f>
        <v>524</v>
      </c>
      <c r="R10" s="46">
        <f>'G-1'!R10+'G-2'!R10+'G-3'!R10</f>
        <v>55</v>
      </c>
      <c r="S10" s="46">
        <f>'G-1'!S10+'G-2'!S10+'G-3'!S10</f>
        <v>7</v>
      </c>
      <c r="T10" s="6">
        <f t="shared" ref="T10:T21" si="2">P10*0.5+Q10*1+R10*2+S10*2.5</f>
        <v>726.5</v>
      </c>
      <c r="U10" s="10"/>
      <c r="W10" s="1"/>
      <c r="X10" s="1"/>
      <c r="Y10" s="1"/>
      <c r="Z10" s="81"/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129</v>
      </c>
      <c r="C11" s="46">
        <f>'G-1'!C11+'G-2'!C11+'G-3'!C11</f>
        <v>626</v>
      </c>
      <c r="D11" s="46">
        <f>'G-1'!D11+'G-2'!D11+'G-3'!D11</f>
        <v>74</v>
      </c>
      <c r="E11" s="46">
        <f>'G-1'!E11+'G-2'!E11+'G-3'!E11</f>
        <v>4</v>
      </c>
      <c r="F11" s="6">
        <f t="shared" si="0"/>
        <v>848.5</v>
      </c>
      <c r="G11" s="2"/>
      <c r="H11" s="19" t="s">
        <v>5</v>
      </c>
      <c r="I11" s="46">
        <f>'G-1'!I11+'G-2'!I11+'G-3'!I11</f>
        <v>130</v>
      </c>
      <c r="J11" s="46">
        <f>'G-1'!J11+'G-2'!J11+'G-3'!J11</f>
        <v>512</v>
      </c>
      <c r="K11" s="46">
        <f>'G-1'!K11+'G-2'!K11+'G-3'!K11</f>
        <v>67</v>
      </c>
      <c r="L11" s="46">
        <f>'G-1'!L11+'G-2'!L11+'G-3'!L11</f>
        <v>13</v>
      </c>
      <c r="M11" s="6">
        <f t="shared" si="1"/>
        <v>743.5</v>
      </c>
      <c r="N11" s="9">
        <f>F21+F22+M10+M11</f>
        <v>3121.5</v>
      </c>
      <c r="O11" s="19" t="s">
        <v>44</v>
      </c>
      <c r="P11" s="46">
        <f>'G-1'!P11+'G-2'!P11+'G-3'!P11</f>
        <v>150</v>
      </c>
      <c r="Q11" s="46">
        <f>'G-1'!Q11+'G-2'!Q11+'G-3'!Q11</f>
        <v>491</v>
      </c>
      <c r="R11" s="46">
        <f>'G-1'!R11+'G-2'!R11+'G-3'!R11</f>
        <v>60</v>
      </c>
      <c r="S11" s="46">
        <f>'G-1'!S11+'G-2'!S11+'G-3'!S11</f>
        <v>6</v>
      </c>
      <c r="T11" s="6">
        <f t="shared" si="2"/>
        <v>701</v>
      </c>
      <c r="U11" s="2"/>
      <c r="W11" s="1"/>
      <c r="X11" s="1"/>
      <c r="Y11" s="1"/>
      <c r="Z11" s="81"/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121</v>
      </c>
      <c r="C12" s="46">
        <f>'G-1'!C12+'G-2'!C12+'G-3'!C12</f>
        <v>593</v>
      </c>
      <c r="D12" s="46">
        <f>'G-1'!D12+'G-2'!D12+'G-3'!D12</f>
        <v>80</v>
      </c>
      <c r="E12" s="46">
        <f>'G-1'!E12+'G-2'!E12+'G-3'!E12</f>
        <v>5</v>
      </c>
      <c r="F12" s="6">
        <f t="shared" si="0"/>
        <v>826</v>
      </c>
      <c r="G12" s="2"/>
      <c r="H12" s="19" t="s">
        <v>6</v>
      </c>
      <c r="I12" s="46">
        <f>'G-1'!I12+'G-2'!I12+'G-3'!I12</f>
        <v>135</v>
      </c>
      <c r="J12" s="46">
        <f>'G-1'!J12+'G-2'!J12+'G-3'!J12</f>
        <v>554</v>
      </c>
      <c r="K12" s="46">
        <f>'G-1'!K12+'G-2'!K12+'G-3'!K12</f>
        <v>60</v>
      </c>
      <c r="L12" s="46">
        <f>'G-1'!L12+'G-2'!L12+'G-3'!L12</f>
        <v>18</v>
      </c>
      <c r="M12" s="6">
        <f t="shared" si="1"/>
        <v>786.5</v>
      </c>
      <c r="N12" s="2">
        <f>F22+M10+M11+M12</f>
        <v>3093</v>
      </c>
      <c r="O12" s="19" t="s">
        <v>32</v>
      </c>
      <c r="P12" s="46">
        <f>'G-1'!P12+'G-2'!P12+'G-3'!P12</f>
        <v>135</v>
      </c>
      <c r="Q12" s="46">
        <f>'G-1'!Q12+'G-2'!Q12+'G-3'!Q12</f>
        <v>487</v>
      </c>
      <c r="R12" s="46">
        <f>'G-1'!R12+'G-2'!R12+'G-3'!R12</f>
        <v>71</v>
      </c>
      <c r="S12" s="46">
        <f>'G-1'!S12+'G-2'!S12+'G-3'!S12</f>
        <v>8</v>
      </c>
      <c r="T12" s="6">
        <f t="shared" si="2"/>
        <v>716.5</v>
      </c>
      <c r="U12" s="2"/>
      <c r="W12" s="1"/>
      <c r="X12" s="1"/>
      <c r="Y12" s="1"/>
      <c r="Z12" s="81"/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129</v>
      </c>
      <c r="C13" s="46">
        <f>'G-1'!C13+'G-2'!C13+'G-3'!C13</f>
        <v>673</v>
      </c>
      <c r="D13" s="46">
        <f>'G-1'!D13+'G-2'!D13+'G-3'!D13</f>
        <v>96</v>
      </c>
      <c r="E13" s="46">
        <f>'G-1'!E13+'G-2'!E13+'G-3'!E13</f>
        <v>7</v>
      </c>
      <c r="F13" s="6">
        <f t="shared" si="0"/>
        <v>947</v>
      </c>
      <c r="G13" s="2">
        <f t="shared" ref="G13:G19" si="3">F10+F11+F12+F13</f>
        <v>3439</v>
      </c>
      <c r="H13" s="19" t="s">
        <v>7</v>
      </c>
      <c r="I13" s="46">
        <f>'G-1'!I13+'G-2'!I13+'G-3'!I13</f>
        <v>149</v>
      </c>
      <c r="J13" s="46">
        <f>'G-1'!J13+'G-2'!J13+'G-3'!J13</f>
        <v>537</v>
      </c>
      <c r="K13" s="46">
        <f>'G-1'!K13+'G-2'!K13+'G-3'!K13</f>
        <v>72</v>
      </c>
      <c r="L13" s="46">
        <f>'G-1'!L13+'G-2'!L13+'G-3'!L13</f>
        <v>9</v>
      </c>
      <c r="M13" s="6">
        <f t="shared" si="1"/>
        <v>778</v>
      </c>
      <c r="N13" s="2">
        <f t="shared" ref="N13:N18" si="4">M10+M11+M12+M13</f>
        <v>3082.5</v>
      </c>
      <c r="O13" s="19" t="s">
        <v>33</v>
      </c>
      <c r="P13" s="46">
        <f>'G-1'!P13+'G-2'!P13+'G-3'!P13</f>
        <v>166</v>
      </c>
      <c r="Q13" s="46">
        <f>'G-1'!Q13+'G-2'!Q13+'G-3'!Q13</f>
        <v>569</v>
      </c>
      <c r="R13" s="46">
        <f>'G-1'!R13+'G-2'!R13+'G-3'!R13</f>
        <v>74</v>
      </c>
      <c r="S13" s="46">
        <f>'G-1'!S13+'G-2'!S13+'G-3'!S13</f>
        <v>7</v>
      </c>
      <c r="T13" s="6">
        <f t="shared" si="2"/>
        <v>817.5</v>
      </c>
      <c r="U13" s="2">
        <f t="shared" ref="U13:U21" si="5">T10+T11+T12+T13</f>
        <v>2961.5</v>
      </c>
      <c r="W13" s="1"/>
      <c r="X13" s="81"/>
      <c r="Y13" s="1"/>
      <c r="Z13" s="81"/>
      <c r="AA13" s="1"/>
      <c r="AB13" s="81"/>
    </row>
    <row r="14" spans="1:28" ht="24" customHeight="1" x14ac:dyDescent="0.2">
      <c r="A14" s="18" t="s">
        <v>21</v>
      </c>
      <c r="B14" s="46">
        <f>'G-1'!B14+'G-2'!B14+'G-3'!B14</f>
        <v>92</v>
      </c>
      <c r="C14" s="46">
        <f>'G-1'!C14+'G-2'!C14+'G-3'!C14</f>
        <v>586</v>
      </c>
      <c r="D14" s="46">
        <f>'G-1'!D14+'G-2'!D14+'G-3'!D14</f>
        <v>84</v>
      </c>
      <c r="E14" s="46">
        <f>'G-1'!E14+'G-2'!E14+'G-3'!E14</f>
        <v>8</v>
      </c>
      <c r="F14" s="6">
        <f t="shared" si="0"/>
        <v>820</v>
      </c>
      <c r="G14" s="2">
        <f t="shared" si="3"/>
        <v>3441.5</v>
      </c>
      <c r="H14" s="19" t="s">
        <v>9</v>
      </c>
      <c r="I14" s="46">
        <f>'G-1'!I14+'G-2'!I14+'G-3'!I14</f>
        <v>126</v>
      </c>
      <c r="J14" s="46">
        <f>'G-1'!J14+'G-2'!J14+'G-3'!J14</f>
        <v>538</v>
      </c>
      <c r="K14" s="46">
        <f>'G-1'!K14+'G-2'!K14+'G-3'!K14</f>
        <v>63</v>
      </c>
      <c r="L14" s="46">
        <f>'G-1'!L14+'G-2'!L14+'G-3'!L14</f>
        <v>8</v>
      </c>
      <c r="M14" s="6">
        <f t="shared" si="1"/>
        <v>747</v>
      </c>
      <c r="N14" s="2">
        <f t="shared" si="4"/>
        <v>3055</v>
      </c>
      <c r="O14" s="19" t="s">
        <v>29</v>
      </c>
      <c r="P14" s="46">
        <f>'G-1'!P14+'G-2'!P14+'G-3'!P14</f>
        <v>168</v>
      </c>
      <c r="Q14" s="46">
        <f>'G-1'!Q14+'G-2'!Q14+'G-3'!Q14</f>
        <v>521</v>
      </c>
      <c r="R14" s="46">
        <f>'G-1'!R14+'G-2'!R14+'G-3'!R14</f>
        <v>71</v>
      </c>
      <c r="S14" s="46">
        <f>'G-1'!S14+'G-2'!S14+'G-3'!S14</f>
        <v>10</v>
      </c>
      <c r="T14" s="6">
        <f t="shared" si="2"/>
        <v>772</v>
      </c>
      <c r="U14" s="2">
        <f t="shared" si="5"/>
        <v>3007</v>
      </c>
      <c r="W14" s="1"/>
      <c r="X14" s="81"/>
      <c r="Y14" s="1"/>
      <c r="Z14" s="81"/>
      <c r="AA14" s="1"/>
      <c r="AB14" s="81"/>
    </row>
    <row r="15" spans="1:28" ht="24" customHeight="1" x14ac:dyDescent="0.2">
      <c r="A15" s="18" t="s">
        <v>23</v>
      </c>
      <c r="B15" s="46">
        <f>'G-1'!B15+'G-2'!B15+'G-3'!B15</f>
        <v>130</v>
      </c>
      <c r="C15" s="46">
        <f>'G-1'!C15+'G-2'!C15+'G-3'!C15</f>
        <v>540</v>
      </c>
      <c r="D15" s="46">
        <f>'G-1'!D15+'G-2'!D15+'G-3'!D15</f>
        <v>86</v>
      </c>
      <c r="E15" s="46">
        <f>'G-1'!E15+'G-2'!E15+'G-3'!E15</f>
        <v>10</v>
      </c>
      <c r="F15" s="6">
        <f t="shared" si="0"/>
        <v>802</v>
      </c>
      <c r="G15" s="2">
        <f t="shared" si="3"/>
        <v>3395</v>
      </c>
      <c r="H15" s="19" t="s">
        <v>12</v>
      </c>
      <c r="I15" s="46">
        <f>'G-1'!I15+'G-2'!I15+'G-3'!I15</f>
        <v>123</v>
      </c>
      <c r="J15" s="46">
        <f>'G-1'!J15+'G-2'!J15+'G-3'!J15</f>
        <v>511</v>
      </c>
      <c r="K15" s="46">
        <f>'G-1'!K15+'G-2'!K15+'G-3'!K15</f>
        <v>60</v>
      </c>
      <c r="L15" s="46">
        <f>'G-1'!L15+'G-2'!L15+'G-3'!L15</f>
        <v>8</v>
      </c>
      <c r="M15" s="6">
        <f t="shared" si="1"/>
        <v>712.5</v>
      </c>
      <c r="N15" s="2">
        <f t="shared" si="4"/>
        <v>3024</v>
      </c>
      <c r="O15" s="18" t="s">
        <v>30</v>
      </c>
      <c r="P15" s="46">
        <f>'G-1'!P15+'G-2'!P15+'G-3'!P15</f>
        <v>154</v>
      </c>
      <c r="Q15" s="46">
        <f>'G-1'!Q15+'G-2'!Q15+'G-3'!Q15</f>
        <v>516</v>
      </c>
      <c r="R15" s="46">
        <f>'G-1'!R15+'G-2'!R15+'G-3'!R15</f>
        <v>66</v>
      </c>
      <c r="S15" s="46">
        <f>'G-1'!S15+'G-2'!S15+'G-3'!S15</f>
        <v>4</v>
      </c>
      <c r="T15" s="6">
        <f t="shared" si="2"/>
        <v>735</v>
      </c>
      <c r="U15" s="2">
        <f t="shared" si="5"/>
        <v>3041</v>
      </c>
      <c r="W15" s="1"/>
      <c r="X15" s="81"/>
      <c r="Y15" s="1"/>
      <c r="Z15" s="81"/>
      <c r="AA15" s="1"/>
      <c r="AB15" s="81"/>
    </row>
    <row r="16" spans="1:28" ht="24" customHeight="1" x14ac:dyDescent="0.2">
      <c r="A16" s="18" t="s">
        <v>39</v>
      </c>
      <c r="B16" s="46">
        <f>'G-1'!B16+'G-2'!B16+'G-3'!B16</f>
        <v>149</v>
      </c>
      <c r="C16" s="46">
        <f>'G-1'!C16+'G-2'!C16+'G-3'!C16</f>
        <v>562</v>
      </c>
      <c r="D16" s="46">
        <f>'G-1'!D16+'G-2'!D16+'G-3'!D16</f>
        <v>78</v>
      </c>
      <c r="E16" s="46">
        <f>'G-1'!E16+'G-2'!E16+'G-3'!E16</f>
        <v>11</v>
      </c>
      <c r="F16" s="6">
        <f t="shared" si="0"/>
        <v>820</v>
      </c>
      <c r="G16" s="2">
        <f t="shared" si="3"/>
        <v>3389</v>
      </c>
      <c r="H16" s="19" t="s">
        <v>15</v>
      </c>
      <c r="I16" s="46">
        <f>'G-1'!I16+'G-2'!I16+'G-3'!I16</f>
        <v>125</v>
      </c>
      <c r="J16" s="46">
        <f>'G-1'!J16+'G-2'!J16+'G-3'!J16</f>
        <v>520</v>
      </c>
      <c r="K16" s="46">
        <f>'G-1'!K16+'G-2'!K16+'G-3'!K16</f>
        <v>68</v>
      </c>
      <c r="L16" s="46">
        <f>'G-1'!L16+'G-2'!L16+'G-3'!L16</f>
        <v>13</v>
      </c>
      <c r="M16" s="6">
        <f t="shared" si="1"/>
        <v>751</v>
      </c>
      <c r="N16" s="2">
        <f t="shared" si="4"/>
        <v>2988.5</v>
      </c>
      <c r="O16" s="19" t="s">
        <v>8</v>
      </c>
      <c r="P16" s="46">
        <f>'G-1'!P16+'G-2'!P16+'G-3'!P16</f>
        <v>175</v>
      </c>
      <c r="Q16" s="46">
        <f>'G-1'!Q16+'G-2'!Q16+'G-3'!Q16</f>
        <v>517</v>
      </c>
      <c r="R16" s="46">
        <f>'G-1'!R16+'G-2'!R16+'G-3'!R16</f>
        <v>61</v>
      </c>
      <c r="S16" s="46">
        <f>'G-1'!S16+'G-2'!S16+'G-3'!S16</f>
        <v>5</v>
      </c>
      <c r="T16" s="6">
        <f t="shared" si="2"/>
        <v>739</v>
      </c>
      <c r="U16" s="2">
        <f t="shared" si="5"/>
        <v>3063.5</v>
      </c>
      <c r="W16" s="1"/>
      <c r="X16" s="81"/>
      <c r="Y16" s="1"/>
      <c r="Z16" s="81"/>
      <c r="AA16" s="1"/>
      <c r="AB16" s="81"/>
    </row>
    <row r="17" spans="1:28" ht="24" customHeight="1" x14ac:dyDescent="0.2">
      <c r="A17" s="18" t="s">
        <v>40</v>
      </c>
      <c r="B17" s="46">
        <f>'G-1'!B17+'G-2'!B17+'G-3'!B17</f>
        <v>126</v>
      </c>
      <c r="C17" s="46">
        <f>'G-1'!C17+'G-2'!C17+'G-3'!C17</f>
        <v>576</v>
      </c>
      <c r="D17" s="46">
        <f>'G-1'!D17+'G-2'!D17+'G-3'!D17</f>
        <v>76</v>
      </c>
      <c r="E17" s="46">
        <f>'G-1'!E17+'G-2'!E17+'G-3'!E17</f>
        <v>6</v>
      </c>
      <c r="F17" s="6">
        <f t="shared" si="0"/>
        <v>806</v>
      </c>
      <c r="G17" s="2">
        <f t="shared" si="3"/>
        <v>3248</v>
      </c>
      <c r="H17" s="19" t="s">
        <v>18</v>
      </c>
      <c r="I17" s="46">
        <f>'G-1'!I17+'G-2'!I17+'G-3'!I17</f>
        <v>127</v>
      </c>
      <c r="J17" s="46">
        <f>'G-1'!J17+'G-2'!J17+'G-3'!J17</f>
        <v>554</v>
      </c>
      <c r="K17" s="46">
        <f>'G-1'!K17+'G-2'!K17+'G-3'!K17</f>
        <v>67</v>
      </c>
      <c r="L17" s="46">
        <f>'G-1'!L17+'G-2'!L17+'G-3'!L17</f>
        <v>8</v>
      </c>
      <c r="M17" s="6">
        <f t="shared" si="1"/>
        <v>771.5</v>
      </c>
      <c r="N17" s="2">
        <f t="shared" si="4"/>
        <v>2982</v>
      </c>
      <c r="O17" s="19" t="s">
        <v>10</v>
      </c>
      <c r="P17" s="46">
        <f>'G-1'!P17+'G-2'!P17+'G-3'!P17</f>
        <v>192</v>
      </c>
      <c r="Q17" s="46">
        <f>'G-1'!Q17+'G-2'!Q17+'G-3'!Q17</f>
        <v>462</v>
      </c>
      <c r="R17" s="46">
        <f>'G-1'!R17+'G-2'!R17+'G-3'!R17</f>
        <v>71</v>
      </c>
      <c r="S17" s="46">
        <f>'G-1'!S17+'G-2'!S17+'G-3'!S17</f>
        <v>2</v>
      </c>
      <c r="T17" s="6">
        <f t="shared" si="2"/>
        <v>705</v>
      </c>
      <c r="U17" s="2">
        <f t="shared" si="5"/>
        <v>2951</v>
      </c>
      <c r="W17" s="1"/>
      <c r="X17" s="81"/>
      <c r="Y17" s="1"/>
      <c r="Z17" s="81"/>
      <c r="AA17" s="1"/>
      <c r="AB17" s="81"/>
    </row>
    <row r="18" spans="1:28" ht="24" customHeight="1" x14ac:dyDescent="0.2">
      <c r="A18" s="18" t="s">
        <v>41</v>
      </c>
      <c r="B18" s="46">
        <f>'G-1'!B18+'G-2'!B18+'G-3'!B18</f>
        <v>126</v>
      </c>
      <c r="C18" s="46">
        <f>'G-1'!C18+'G-2'!C18+'G-3'!C18</f>
        <v>602</v>
      </c>
      <c r="D18" s="46">
        <f>'G-1'!D18+'G-2'!D18+'G-3'!D18</f>
        <v>71</v>
      </c>
      <c r="E18" s="46">
        <f>'G-1'!E18+'G-2'!E18+'G-3'!E18</f>
        <v>9</v>
      </c>
      <c r="F18" s="6">
        <f t="shared" si="0"/>
        <v>829.5</v>
      </c>
      <c r="G18" s="2">
        <f t="shared" si="3"/>
        <v>3257.5</v>
      </c>
      <c r="H18" s="19" t="s">
        <v>20</v>
      </c>
      <c r="I18" s="46">
        <f>'G-1'!I18+'G-2'!I18+'G-3'!I18</f>
        <v>125</v>
      </c>
      <c r="J18" s="46">
        <f>'G-1'!J18+'G-2'!J18+'G-3'!J18</f>
        <v>535</v>
      </c>
      <c r="K18" s="46">
        <f>'G-1'!K18+'G-2'!K18+'G-3'!K18</f>
        <v>69</v>
      </c>
      <c r="L18" s="46">
        <f>'G-1'!L18+'G-2'!L18+'G-3'!L18</f>
        <v>6</v>
      </c>
      <c r="M18" s="6">
        <f t="shared" si="1"/>
        <v>750.5</v>
      </c>
      <c r="N18" s="2">
        <f t="shared" si="4"/>
        <v>2985.5</v>
      </c>
      <c r="O18" s="19" t="s">
        <v>13</v>
      </c>
      <c r="P18" s="46">
        <f>'G-1'!P18+'G-2'!P18+'G-3'!P18</f>
        <v>190</v>
      </c>
      <c r="Q18" s="46">
        <f>'G-1'!Q18+'G-2'!Q18+'G-3'!Q18</f>
        <v>417</v>
      </c>
      <c r="R18" s="46">
        <f>'G-1'!R18+'G-2'!R18+'G-3'!R18</f>
        <v>57</v>
      </c>
      <c r="S18" s="46">
        <f>'G-1'!S18+'G-2'!S18+'G-3'!S18</f>
        <v>4</v>
      </c>
      <c r="T18" s="6">
        <f t="shared" si="2"/>
        <v>636</v>
      </c>
      <c r="U18" s="2">
        <f t="shared" si="5"/>
        <v>2815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21" t="s">
        <v>42</v>
      </c>
      <c r="B19" s="47">
        <f>'G-1'!B19+'G-2'!B19+'G-3'!B19</f>
        <v>142</v>
      </c>
      <c r="C19" s="47">
        <f>'G-1'!C19+'G-2'!C19+'G-3'!C19</f>
        <v>521</v>
      </c>
      <c r="D19" s="47">
        <f>'G-1'!D19+'G-2'!D19+'G-3'!D19</f>
        <v>71</v>
      </c>
      <c r="E19" s="47">
        <f>'G-1'!E19+'G-2'!E19+'G-3'!E19</f>
        <v>11</v>
      </c>
      <c r="F19" s="7">
        <f t="shared" si="0"/>
        <v>761.5</v>
      </c>
      <c r="G19" s="3">
        <f t="shared" si="3"/>
        <v>3217</v>
      </c>
      <c r="H19" s="20" t="s">
        <v>22</v>
      </c>
      <c r="I19" s="46">
        <f>'G-1'!I19+'G-2'!I19+'G-3'!I19</f>
        <v>114</v>
      </c>
      <c r="J19" s="46">
        <f>'G-1'!J19+'G-2'!J19+'G-3'!J19</f>
        <v>539</v>
      </c>
      <c r="K19" s="46">
        <f>'G-1'!K19+'G-2'!K19+'G-3'!K19</f>
        <v>67</v>
      </c>
      <c r="L19" s="46">
        <f>'G-1'!L19+'G-2'!L19+'G-3'!L19</f>
        <v>8</v>
      </c>
      <c r="M19" s="6">
        <f t="shared" si="1"/>
        <v>750</v>
      </c>
      <c r="N19" s="2">
        <f>M16+M17+M18+M19</f>
        <v>3023</v>
      </c>
      <c r="O19" s="19" t="s">
        <v>16</v>
      </c>
      <c r="P19" s="46">
        <f>'G-1'!P19+'G-2'!P19+'G-3'!P19</f>
        <v>221</v>
      </c>
      <c r="Q19" s="46">
        <f>'G-1'!Q19+'G-2'!Q19+'G-3'!Q19</f>
        <v>469</v>
      </c>
      <c r="R19" s="46">
        <f>'G-1'!R19+'G-2'!R19+'G-3'!R19</f>
        <v>69</v>
      </c>
      <c r="S19" s="46">
        <f>'G-1'!S19+'G-2'!S19+'G-3'!S19</f>
        <v>1</v>
      </c>
      <c r="T19" s="6">
        <f t="shared" si="2"/>
        <v>720</v>
      </c>
      <c r="U19" s="2">
        <f t="shared" si="5"/>
        <v>2800</v>
      </c>
      <c r="W19" s="1"/>
      <c r="X19" s="81"/>
      <c r="Y19" s="1"/>
      <c r="Z19" s="81"/>
      <c r="AA19" s="1"/>
      <c r="AB19" s="81"/>
    </row>
    <row r="20" spans="1:28" ht="24" customHeight="1" x14ac:dyDescent="0.2">
      <c r="A20" s="19" t="s">
        <v>27</v>
      </c>
      <c r="B20" s="45">
        <f>'G-1'!B20+'G-2'!B20+'G-3'!B20</f>
        <v>160</v>
      </c>
      <c r="C20" s="45">
        <f>'G-1'!C20+'G-2'!C20+'G-3'!C20</f>
        <v>579</v>
      </c>
      <c r="D20" s="45">
        <f>'G-1'!D20+'G-2'!D20+'G-3'!D20</f>
        <v>75</v>
      </c>
      <c r="E20" s="45">
        <f>'G-1'!E20+'G-2'!E20+'G-3'!E20</f>
        <v>8</v>
      </c>
      <c r="F20" s="8">
        <f t="shared" si="0"/>
        <v>829</v>
      </c>
      <c r="G20" s="35"/>
      <c r="H20" s="19" t="s">
        <v>24</v>
      </c>
      <c r="I20" s="46">
        <f>'G-1'!I20+'G-2'!I20+'G-3'!I20</f>
        <v>152</v>
      </c>
      <c r="J20" s="46">
        <f>'G-1'!J20+'G-2'!J20+'G-3'!J20</f>
        <v>556</v>
      </c>
      <c r="K20" s="46">
        <f>'G-1'!K20+'G-2'!K20+'G-3'!K20</f>
        <v>77</v>
      </c>
      <c r="L20" s="46">
        <f>'G-1'!L20+'G-2'!L20+'G-3'!L20</f>
        <v>8</v>
      </c>
      <c r="M20" s="8">
        <f t="shared" si="1"/>
        <v>806</v>
      </c>
      <c r="N20" s="2">
        <f>M17+M18+M19+M20</f>
        <v>3078</v>
      </c>
      <c r="O20" s="19" t="s">
        <v>45</v>
      </c>
      <c r="P20" s="46">
        <f>'G-1'!P20+'G-2'!P20+'G-3'!P20</f>
        <v>225</v>
      </c>
      <c r="Q20" s="46">
        <f>'G-1'!Q20+'G-2'!Q20+'G-3'!Q20</f>
        <v>590</v>
      </c>
      <c r="R20" s="46">
        <f>'G-1'!R20+'G-2'!R20+'G-3'!R20</f>
        <v>80</v>
      </c>
      <c r="S20" s="46">
        <f>'G-1'!S20+'G-2'!S20+'G-3'!S20</f>
        <v>6</v>
      </c>
      <c r="T20" s="8">
        <f t="shared" si="2"/>
        <v>877.5</v>
      </c>
      <c r="U20" s="2">
        <f t="shared" si="5"/>
        <v>2938.5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19" t="s">
        <v>28</v>
      </c>
      <c r="B21" s="45">
        <f>'G-1'!B21+'G-2'!B21+'G-3'!B21</f>
        <v>159</v>
      </c>
      <c r="C21" s="45">
        <f>'G-1'!C21+'G-2'!C21+'G-3'!C21</f>
        <v>567</v>
      </c>
      <c r="D21" s="45">
        <f>'G-1'!D21+'G-2'!D21+'G-3'!D21</f>
        <v>73</v>
      </c>
      <c r="E21" s="45">
        <f>'G-1'!E21+'G-2'!E21+'G-3'!E21</f>
        <v>9</v>
      </c>
      <c r="F21" s="6">
        <f t="shared" si="0"/>
        <v>815</v>
      </c>
      <c r="G21" s="36"/>
      <c r="H21" s="20" t="s">
        <v>25</v>
      </c>
      <c r="I21" s="46">
        <f>'G-1'!I21+'G-2'!I21+'G-3'!I21</f>
        <v>156</v>
      </c>
      <c r="J21" s="46">
        <f>'G-1'!J21+'G-2'!J21+'G-3'!J21</f>
        <v>567</v>
      </c>
      <c r="K21" s="46">
        <f>'G-1'!K21+'G-2'!K21+'G-3'!K21</f>
        <v>68</v>
      </c>
      <c r="L21" s="46">
        <f>'G-1'!L21+'G-2'!L21+'G-3'!L21</f>
        <v>6</v>
      </c>
      <c r="M21" s="6">
        <f t="shared" si="1"/>
        <v>796</v>
      </c>
      <c r="N21" s="2">
        <f>M18+M19+M20+M21</f>
        <v>3102.5</v>
      </c>
      <c r="O21" s="21" t="s">
        <v>46</v>
      </c>
      <c r="P21" s="47">
        <f>'G-1'!P21+'G-2'!P21+'G-3'!P21</f>
        <v>198</v>
      </c>
      <c r="Q21" s="47">
        <f>'G-1'!Q21+'G-2'!Q21+'G-3'!Q21</f>
        <v>579</v>
      </c>
      <c r="R21" s="47">
        <f>'G-1'!R21+'G-2'!R21+'G-3'!R21</f>
        <v>70</v>
      </c>
      <c r="S21" s="47">
        <f>'G-1'!S21+'G-2'!S21+'G-3'!S21</f>
        <v>1</v>
      </c>
      <c r="T21" s="7">
        <f t="shared" si="2"/>
        <v>820.5</v>
      </c>
      <c r="U21" s="3">
        <f t="shared" si="5"/>
        <v>3054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19" t="s">
        <v>1</v>
      </c>
      <c r="B22" s="45">
        <f>'G-1'!B22+'G-2'!B22+'G-3'!B22</f>
        <v>152</v>
      </c>
      <c r="C22" s="45">
        <f>'G-1'!C22+'G-2'!C22+'G-3'!C22</f>
        <v>555</v>
      </c>
      <c r="D22" s="45">
        <f>'G-1'!D22+'G-2'!D22+'G-3'!D22</f>
        <v>65</v>
      </c>
      <c r="E22" s="45">
        <f>'G-1'!E22+'G-2'!E22+'G-3'!E22</f>
        <v>11</v>
      </c>
      <c r="F22" s="6">
        <f t="shared" si="0"/>
        <v>788.5</v>
      </c>
      <c r="G22" s="2"/>
      <c r="H22" s="21" t="s">
        <v>26</v>
      </c>
      <c r="I22" s="46">
        <f>'G-1'!I22+'G-2'!I22+'G-3'!I22</f>
        <v>156</v>
      </c>
      <c r="J22" s="46">
        <f>'G-1'!J22+'G-2'!J22+'G-3'!J22</f>
        <v>614</v>
      </c>
      <c r="K22" s="46">
        <f>'G-1'!K22+'G-2'!K22+'G-3'!K22</f>
        <v>60</v>
      </c>
      <c r="L22" s="46">
        <f>'G-1'!L22+'G-2'!L22+'G-3'!L22</f>
        <v>6</v>
      </c>
      <c r="M22" s="6">
        <f t="shared" si="1"/>
        <v>827</v>
      </c>
      <c r="N22" s="3">
        <f>M19+M20+M21+M22</f>
        <v>3179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81"/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3441.5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3207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3063.5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66</v>
      </c>
      <c r="G24" s="88"/>
      <c r="H24" s="183"/>
      <c r="I24" s="184"/>
      <c r="J24" s="82" t="s">
        <v>71</v>
      </c>
      <c r="K24" s="86"/>
      <c r="L24" s="86"/>
      <c r="M24" s="87" t="s">
        <v>72</v>
      </c>
      <c r="N24" s="88"/>
      <c r="O24" s="183"/>
      <c r="P24" s="184"/>
      <c r="Q24" s="82" t="s">
        <v>71</v>
      </c>
      <c r="R24" s="86"/>
      <c r="S24" s="86"/>
      <c r="T24" s="87" t="s">
        <v>80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opLeftCell="A1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102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92" t="s">
        <v>56</v>
      </c>
      <c r="B5" s="192"/>
      <c r="C5" s="235" t="str">
        <f>'G-1'!D5</f>
        <v>CALLE 72 X CARRERA 44</v>
      </c>
      <c r="D5" s="235"/>
      <c r="E5" s="235"/>
      <c r="F5" s="111"/>
      <c r="G5" s="112"/>
      <c r="H5" s="103" t="s">
        <v>53</v>
      </c>
      <c r="I5" s="236">
        <f>'G-1'!L5</f>
        <v>1330</v>
      </c>
      <c r="J5" s="236"/>
    </row>
    <row r="6" spans="1:10" x14ac:dyDescent="0.2">
      <c r="A6" s="192" t="s">
        <v>103</v>
      </c>
      <c r="B6" s="192"/>
      <c r="C6" s="237" t="s">
        <v>139</v>
      </c>
      <c r="D6" s="237"/>
      <c r="E6" s="237"/>
      <c r="F6" s="111"/>
      <c r="G6" s="112"/>
      <c r="H6" s="103" t="s">
        <v>58</v>
      </c>
      <c r="I6" s="238">
        <v>43447</v>
      </c>
      <c r="J6" s="238"/>
    </row>
    <row r="7" spans="1:10" x14ac:dyDescent="0.2">
      <c r="A7" s="113"/>
      <c r="B7" s="113"/>
      <c r="C7" s="239"/>
      <c r="D7" s="239"/>
      <c r="E7" s="239"/>
      <c r="F7" s="239"/>
      <c r="G7" s="110"/>
      <c r="H7" s="114"/>
      <c r="I7" s="115"/>
      <c r="J7" s="106"/>
    </row>
    <row r="8" spans="1:10" x14ac:dyDescent="0.2">
      <c r="A8" s="240" t="s">
        <v>104</v>
      </c>
      <c r="B8" s="242" t="s">
        <v>105</v>
      </c>
      <c r="C8" s="240" t="s">
        <v>106</v>
      </c>
      <c r="D8" s="242" t="s">
        <v>107</v>
      </c>
      <c r="E8" s="116" t="s">
        <v>108</v>
      </c>
      <c r="F8" s="117" t="s">
        <v>109</v>
      </c>
      <c r="G8" s="118" t="s">
        <v>110</v>
      </c>
      <c r="H8" s="117" t="s">
        <v>111</v>
      </c>
      <c r="I8" s="244" t="s">
        <v>112</v>
      </c>
      <c r="J8" s="246" t="s">
        <v>113</v>
      </c>
    </row>
    <row r="9" spans="1:10" x14ac:dyDescent="0.2">
      <c r="A9" s="241"/>
      <c r="B9" s="243"/>
      <c r="C9" s="241"/>
      <c r="D9" s="243"/>
      <c r="E9" s="119" t="s">
        <v>52</v>
      </c>
      <c r="F9" s="120" t="s">
        <v>0</v>
      </c>
      <c r="G9" s="121" t="s">
        <v>2</v>
      </c>
      <c r="H9" s="120" t="s">
        <v>3</v>
      </c>
      <c r="I9" s="245"/>
      <c r="J9" s="247"/>
    </row>
    <row r="10" spans="1:10" x14ac:dyDescent="0.2">
      <c r="A10" s="248" t="s">
        <v>114</v>
      </c>
      <c r="B10" s="251">
        <v>2</v>
      </c>
      <c r="C10" s="122"/>
      <c r="D10" s="123" t="s">
        <v>115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49"/>
      <c r="B11" s="252"/>
      <c r="C11" s="122" t="s">
        <v>116</v>
      </c>
      <c r="D11" s="125" t="s">
        <v>117</v>
      </c>
      <c r="E11" s="126">
        <f>'G-1'!B13+'G-1'!B14</f>
        <v>31</v>
      </c>
      <c r="F11" s="126">
        <f>'G-1'!C13+'G-1'!C14</f>
        <v>314</v>
      </c>
      <c r="G11" s="126">
        <f>'G-1'!D13+'G-1'!D14</f>
        <v>54</v>
      </c>
      <c r="H11" s="126">
        <f>'G-1'!E13+'G-1'!E14</f>
        <v>5</v>
      </c>
      <c r="I11" s="126">
        <f t="shared" ref="I11:I45" si="0">E11*0.5+F11+G11*2+H11*2.5</f>
        <v>450</v>
      </c>
      <c r="J11" s="127">
        <f>IF(I11=0,"0,00",I11/SUM(I10:I12)*100)</f>
        <v>100</v>
      </c>
    </row>
    <row r="12" spans="1:10" x14ac:dyDescent="0.2">
      <c r="A12" s="249"/>
      <c r="B12" s="252"/>
      <c r="C12" s="128" t="s">
        <v>126</v>
      </c>
      <c r="D12" s="129" t="s">
        <v>118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9"/>
      <c r="B13" s="252"/>
      <c r="C13" s="132"/>
      <c r="D13" s="123" t="s">
        <v>115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49"/>
      <c r="B14" s="252"/>
      <c r="C14" s="122" t="s">
        <v>119</v>
      </c>
      <c r="D14" s="125" t="s">
        <v>117</v>
      </c>
      <c r="E14" s="126">
        <f>'G-1'!B20+'G-1'!B21</f>
        <v>73</v>
      </c>
      <c r="F14" s="126">
        <f>'G-1'!C20+'G-1'!C21</f>
        <v>290</v>
      </c>
      <c r="G14" s="126">
        <f>'G-1'!D20+'G-1'!D21</f>
        <v>56</v>
      </c>
      <c r="H14" s="126">
        <f>'G-1'!E20+'G-1'!E21</f>
        <v>4</v>
      </c>
      <c r="I14" s="126">
        <f t="shared" si="0"/>
        <v>448.5</v>
      </c>
      <c r="J14" s="127">
        <f>IF(I14=0,"0,00",I14/SUM(I13:I15)*100)</f>
        <v>100</v>
      </c>
    </row>
    <row r="15" spans="1:10" x14ac:dyDescent="0.2">
      <c r="A15" s="249"/>
      <c r="B15" s="252"/>
      <c r="C15" s="128" t="s">
        <v>127</v>
      </c>
      <c r="D15" s="129" t="s">
        <v>118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9"/>
      <c r="B16" s="252"/>
      <c r="C16" s="132"/>
      <c r="D16" s="123" t="s">
        <v>115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4" x14ac:dyDescent="0.2">
      <c r="A17" s="249"/>
      <c r="B17" s="252"/>
      <c r="C17" s="122" t="s">
        <v>120</v>
      </c>
      <c r="D17" s="125" t="s">
        <v>117</v>
      </c>
      <c r="E17" s="126">
        <f>'G-1'!P10+'G-1'!P11</f>
        <v>71</v>
      </c>
      <c r="F17" s="126">
        <f>'G-1'!Q10+'G-1'!Q11</f>
        <v>240</v>
      </c>
      <c r="G17" s="126">
        <f>'G-1'!R10+'G-1'!R11</f>
        <v>39</v>
      </c>
      <c r="H17" s="126">
        <f>'G-1'!S10+'G-1'!S11</f>
        <v>4</v>
      </c>
      <c r="I17" s="126">
        <f t="shared" si="0"/>
        <v>363.5</v>
      </c>
      <c r="J17" s="127">
        <f>IF(I17=0,"0,00",I17/SUM(I16:I18)*100)</f>
        <v>100</v>
      </c>
    </row>
    <row r="18" spans="1:14" x14ac:dyDescent="0.2">
      <c r="A18" s="250"/>
      <c r="B18" s="253"/>
      <c r="C18" s="133" t="s">
        <v>128</v>
      </c>
      <c r="D18" s="129" t="s">
        <v>118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4" x14ac:dyDescent="0.2">
      <c r="A19" s="248" t="s">
        <v>121</v>
      </c>
      <c r="B19" s="251">
        <v>2</v>
      </c>
      <c r="C19" s="134"/>
      <c r="D19" s="123" t="s">
        <v>115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4" x14ac:dyDescent="0.2">
      <c r="A20" s="249"/>
      <c r="B20" s="252"/>
      <c r="C20" s="122" t="s">
        <v>116</v>
      </c>
      <c r="D20" s="125" t="s">
        <v>117</v>
      </c>
      <c r="E20" s="126">
        <v>41</v>
      </c>
      <c r="F20" s="126">
        <v>260</v>
      </c>
      <c r="G20" s="126">
        <v>34</v>
      </c>
      <c r="H20" s="126">
        <v>1</v>
      </c>
      <c r="I20" s="126">
        <f t="shared" si="0"/>
        <v>351</v>
      </c>
      <c r="J20" s="127">
        <f>IF(I20=0,"0,00",I20/SUM(I19:I21)*100)</f>
        <v>76.889375684556398</v>
      </c>
    </row>
    <row r="21" spans="1:14" x14ac:dyDescent="0.2">
      <c r="A21" s="249"/>
      <c r="B21" s="252"/>
      <c r="C21" s="128" t="s">
        <v>129</v>
      </c>
      <c r="D21" s="129" t="s">
        <v>118</v>
      </c>
      <c r="E21" s="74">
        <v>15</v>
      </c>
      <c r="F21" s="74">
        <v>79</v>
      </c>
      <c r="G21" s="74">
        <v>7</v>
      </c>
      <c r="H21" s="74">
        <v>2</v>
      </c>
      <c r="I21" s="130">
        <f t="shared" si="0"/>
        <v>105.5</v>
      </c>
      <c r="J21" s="131">
        <f>IF(I21=0,"0,00",I21/SUM(I19:I21)*100)</f>
        <v>23.110624315443591</v>
      </c>
    </row>
    <row r="22" spans="1:14" x14ac:dyDescent="0.2">
      <c r="A22" s="249"/>
      <c r="B22" s="252"/>
      <c r="C22" s="132"/>
      <c r="D22" s="123" t="s">
        <v>115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4" x14ac:dyDescent="0.2">
      <c r="A23" s="249"/>
      <c r="B23" s="252"/>
      <c r="C23" s="122" t="s">
        <v>119</v>
      </c>
      <c r="D23" s="125" t="s">
        <v>117</v>
      </c>
      <c r="E23" s="126">
        <v>58</v>
      </c>
      <c r="F23" s="126">
        <v>247</v>
      </c>
      <c r="G23" s="126">
        <v>34</v>
      </c>
      <c r="H23" s="126">
        <v>3</v>
      </c>
      <c r="I23" s="126">
        <f t="shared" si="0"/>
        <v>351.5</v>
      </c>
      <c r="J23" s="127">
        <f>IF(I23=0,"0,00",I23/SUM(I22:I24)*100)</f>
        <v>66.761633428300087</v>
      </c>
    </row>
    <row r="24" spans="1:14" x14ac:dyDescent="0.2">
      <c r="A24" s="249"/>
      <c r="B24" s="252"/>
      <c r="C24" s="128" t="s">
        <v>130</v>
      </c>
      <c r="D24" s="129" t="s">
        <v>118</v>
      </c>
      <c r="E24" s="74">
        <v>35</v>
      </c>
      <c r="F24" s="74">
        <v>137</v>
      </c>
      <c r="G24" s="74">
        <v>9</v>
      </c>
      <c r="H24" s="74">
        <v>1</v>
      </c>
      <c r="I24" s="130">
        <f t="shared" si="0"/>
        <v>175</v>
      </c>
      <c r="J24" s="131">
        <f>IF(I24=0,"0,00",I24/SUM(I22:I24)*100)</f>
        <v>33.238366571699906</v>
      </c>
    </row>
    <row r="25" spans="1:14" x14ac:dyDescent="0.2">
      <c r="A25" s="249"/>
      <c r="B25" s="252"/>
      <c r="C25" s="132"/>
      <c r="D25" s="123" t="s">
        <v>115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4" x14ac:dyDescent="0.2">
      <c r="A26" s="249"/>
      <c r="B26" s="252"/>
      <c r="C26" s="122" t="s">
        <v>120</v>
      </c>
      <c r="D26" s="125" t="s">
        <v>117</v>
      </c>
      <c r="E26" s="126">
        <v>55</v>
      </c>
      <c r="F26" s="126">
        <v>215</v>
      </c>
      <c r="G26" s="126">
        <v>52</v>
      </c>
      <c r="H26" s="126">
        <v>0</v>
      </c>
      <c r="I26" s="126">
        <f t="shared" si="0"/>
        <v>346.5</v>
      </c>
      <c r="J26" s="127">
        <f>IF(I26=0,"0,00",I26/SUM(I25:I27)*100)</f>
        <v>70.642201834862391</v>
      </c>
      <c r="N26" s="148"/>
    </row>
    <row r="27" spans="1:14" x14ac:dyDescent="0.2">
      <c r="A27" s="250"/>
      <c r="B27" s="253"/>
      <c r="C27" s="133" t="s">
        <v>131</v>
      </c>
      <c r="D27" s="129" t="s">
        <v>118</v>
      </c>
      <c r="E27" s="74">
        <v>41</v>
      </c>
      <c r="F27" s="74">
        <v>101</v>
      </c>
      <c r="G27" s="74">
        <v>10</v>
      </c>
      <c r="H27" s="74">
        <v>1</v>
      </c>
      <c r="I27" s="130">
        <f t="shared" si="0"/>
        <v>144</v>
      </c>
      <c r="J27" s="131">
        <f>IF(I27=0,"0,00",I27/SUM(I25:I27)*100)</f>
        <v>29.357798165137616</v>
      </c>
    </row>
    <row r="28" spans="1:14" x14ac:dyDescent="0.2">
      <c r="A28" s="248" t="s">
        <v>122</v>
      </c>
      <c r="B28" s="251">
        <v>4</v>
      </c>
      <c r="C28" s="134"/>
      <c r="D28" s="123" t="s">
        <v>115</v>
      </c>
      <c r="E28" s="75">
        <v>29</v>
      </c>
      <c r="F28" s="75">
        <v>58</v>
      </c>
      <c r="G28" s="75">
        <v>3</v>
      </c>
      <c r="H28" s="75">
        <v>0</v>
      </c>
      <c r="I28" s="75">
        <f t="shared" si="0"/>
        <v>78.5</v>
      </c>
      <c r="J28" s="124">
        <f>IF(I28=0,"0,00",I28/SUM(I28:I30)*100)</f>
        <v>9.555690809494827</v>
      </c>
    </row>
    <row r="29" spans="1:14" x14ac:dyDescent="0.2">
      <c r="A29" s="249"/>
      <c r="B29" s="252"/>
      <c r="C29" s="122" t="s">
        <v>116</v>
      </c>
      <c r="D29" s="125" t="s">
        <v>117</v>
      </c>
      <c r="E29" s="126">
        <v>79</v>
      </c>
      <c r="F29" s="126">
        <v>491</v>
      </c>
      <c r="G29" s="126">
        <v>45</v>
      </c>
      <c r="H29" s="126">
        <v>8</v>
      </c>
      <c r="I29" s="126">
        <f t="shared" si="0"/>
        <v>640.5</v>
      </c>
      <c r="J29" s="127">
        <f>IF(I29=0,"0,00",I29/SUM(I28:I30)*100)</f>
        <v>77.967133292757154</v>
      </c>
    </row>
    <row r="30" spans="1:14" x14ac:dyDescent="0.2">
      <c r="A30" s="249"/>
      <c r="B30" s="252"/>
      <c r="C30" s="128" t="s">
        <v>132</v>
      </c>
      <c r="D30" s="129" t="s">
        <v>118</v>
      </c>
      <c r="E30" s="74">
        <v>31</v>
      </c>
      <c r="F30" s="74">
        <v>87</v>
      </c>
      <c r="G30" s="74">
        <v>0</v>
      </c>
      <c r="H30" s="74">
        <v>0</v>
      </c>
      <c r="I30" s="130">
        <f t="shared" si="0"/>
        <v>102.5</v>
      </c>
      <c r="J30" s="131">
        <f>IF(I30=0,"0,00",I30/SUM(I28:I30)*100)</f>
        <v>12.477175897748022</v>
      </c>
    </row>
    <row r="31" spans="1:14" x14ac:dyDescent="0.2">
      <c r="A31" s="249"/>
      <c r="B31" s="252"/>
      <c r="C31" s="132"/>
      <c r="D31" s="123" t="s">
        <v>115</v>
      </c>
      <c r="E31" s="75">
        <v>19</v>
      </c>
      <c r="F31" s="75">
        <v>34</v>
      </c>
      <c r="G31" s="75">
        <v>2</v>
      </c>
      <c r="H31" s="75">
        <v>1</v>
      </c>
      <c r="I31" s="75">
        <f t="shared" si="0"/>
        <v>50</v>
      </c>
      <c r="J31" s="124">
        <f>IF(I31=0,"0,00",I31/SUM(I31:I33)*100)</f>
        <v>7.2358900144717797</v>
      </c>
    </row>
    <row r="32" spans="1:14" x14ac:dyDescent="0.2">
      <c r="A32" s="249"/>
      <c r="B32" s="252"/>
      <c r="C32" s="122" t="s">
        <v>119</v>
      </c>
      <c r="D32" s="125" t="s">
        <v>117</v>
      </c>
      <c r="E32" s="126">
        <v>109</v>
      </c>
      <c r="F32" s="126">
        <v>421</v>
      </c>
      <c r="G32" s="126">
        <v>38</v>
      </c>
      <c r="H32" s="126">
        <v>1</v>
      </c>
      <c r="I32" s="126">
        <f t="shared" si="0"/>
        <v>554</v>
      </c>
      <c r="J32" s="127">
        <f>IF(I32=0,"0,00",I32/SUM(I31:I33)*100)</f>
        <v>80.173661360347324</v>
      </c>
    </row>
    <row r="33" spans="1:10" x14ac:dyDescent="0.2">
      <c r="A33" s="249"/>
      <c r="B33" s="252"/>
      <c r="C33" s="128" t="s">
        <v>133</v>
      </c>
      <c r="D33" s="129" t="s">
        <v>118</v>
      </c>
      <c r="E33" s="74">
        <v>24</v>
      </c>
      <c r="F33" s="74">
        <v>75</v>
      </c>
      <c r="G33" s="74">
        <v>0</v>
      </c>
      <c r="H33" s="74">
        <v>0</v>
      </c>
      <c r="I33" s="130">
        <f t="shared" si="0"/>
        <v>87</v>
      </c>
      <c r="J33" s="131">
        <f>IF(I33=0,"0,00",I33/SUM(I31:I33)*100)</f>
        <v>12.590448625180898</v>
      </c>
    </row>
    <row r="34" spans="1:10" x14ac:dyDescent="0.2">
      <c r="A34" s="249"/>
      <c r="B34" s="252"/>
      <c r="C34" s="132"/>
      <c r="D34" s="123" t="s">
        <v>115</v>
      </c>
      <c r="E34" s="75">
        <v>0</v>
      </c>
      <c r="F34" s="75">
        <v>17</v>
      </c>
      <c r="G34" s="75">
        <v>3</v>
      </c>
      <c r="H34" s="75">
        <v>0</v>
      </c>
      <c r="I34" s="75">
        <f t="shared" si="0"/>
        <v>23</v>
      </c>
      <c r="J34" s="124">
        <f>IF(I34=0,"0,00",I34/SUM(I34:I36)*100)</f>
        <v>2.95060936497755</v>
      </c>
    </row>
    <row r="35" spans="1:10" x14ac:dyDescent="0.2">
      <c r="A35" s="249"/>
      <c r="B35" s="252"/>
      <c r="C35" s="122" t="s">
        <v>120</v>
      </c>
      <c r="D35" s="125" t="s">
        <v>117</v>
      </c>
      <c r="E35" s="126">
        <v>245</v>
      </c>
      <c r="F35" s="126">
        <v>391</v>
      </c>
      <c r="G35" s="126">
        <v>50</v>
      </c>
      <c r="H35" s="126">
        <v>3</v>
      </c>
      <c r="I35" s="126">
        <f t="shared" si="0"/>
        <v>621</v>
      </c>
      <c r="J35" s="127">
        <f>IF(I35=0,"0,00",I35/SUM(I34:I36)*100)</f>
        <v>79.666452854393839</v>
      </c>
    </row>
    <row r="36" spans="1:10" x14ac:dyDescent="0.2">
      <c r="A36" s="250"/>
      <c r="B36" s="253"/>
      <c r="C36" s="133" t="s">
        <v>134</v>
      </c>
      <c r="D36" s="129" t="s">
        <v>118</v>
      </c>
      <c r="E36" s="74">
        <v>33</v>
      </c>
      <c r="F36" s="74">
        <v>119</v>
      </c>
      <c r="G36" s="74">
        <v>0</v>
      </c>
      <c r="H36" s="74">
        <v>0</v>
      </c>
      <c r="I36" s="130">
        <f t="shared" si="0"/>
        <v>135.5</v>
      </c>
      <c r="J36" s="131">
        <f>IF(I36=0,"0,00",I36/SUM(I34:I36)*100)</f>
        <v>17.382937780628609</v>
      </c>
    </row>
    <row r="37" spans="1:10" x14ac:dyDescent="0.2">
      <c r="A37" s="248" t="s">
        <v>123</v>
      </c>
      <c r="B37" s="251"/>
      <c r="C37" s="134"/>
      <c r="D37" s="123" t="s">
        <v>115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49"/>
      <c r="B38" s="252"/>
      <c r="C38" s="122" t="s">
        <v>116</v>
      </c>
      <c r="D38" s="125" t="s">
        <v>117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49"/>
      <c r="B39" s="252"/>
      <c r="C39" s="128" t="s">
        <v>135</v>
      </c>
      <c r="D39" s="129" t="s">
        <v>118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49"/>
      <c r="B40" s="252"/>
      <c r="C40" s="132"/>
      <c r="D40" s="123" t="s">
        <v>115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49"/>
      <c r="B41" s="252"/>
      <c r="C41" s="122" t="s">
        <v>119</v>
      </c>
      <c r="D41" s="125" t="s">
        <v>117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49"/>
      <c r="B42" s="252"/>
      <c r="C42" s="128" t="s">
        <v>136</v>
      </c>
      <c r="D42" s="129" t="s">
        <v>118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49"/>
      <c r="B43" s="252"/>
      <c r="C43" s="132"/>
      <c r="D43" s="123" t="s">
        <v>115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49"/>
      <c r="B44" s="252"/>
      <c r="C44" s="122" t="s">
        <v>120</v>
      </c>
      <c r="D44" s="125" t="s">
        <v>117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50"/>
      <c r="B45" s="253"/>
      <c r="C45" s="133" t="s">
        <v>137</v>
      </c>
      <c r="D45" s="129" t="s">
        <v>118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topLeftCell="A10" zoomScale="91" zoomScaleNormal="91" workbookViewId="0">
      <selection activeCell="T18" sqref="T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5" t="s">
        <v>84</v>
      </c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5" t="s">
        <v>85</v>
      </c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5" t="s">
        <v>86</v>
      </c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56" t="s">
        <v>87</v>
      </c>
      <c r="B8" s="256"/>
      <c r="C8" s="257" t="s">
        <v>88</v>
      </c>
      <c r="D8" s="257"/>
      <c r="E8" s="257"/>
      <c r="F8" s="257"/>
      <c r="G8" s="257"/>
      <c r="H8" s="257"/>
      <c r="I8" s="92"/>
      <c r="J8" s="92"/>
      <c r="K8" s="92"/>
      <c r="L8" s="256" t="s">
        <v>89</v>
      </c>
      <c r="M8" s="256"/>
      <c r="N8" s="256"/>
      <c r="O8" s="257" t="str">
        <f>'G-1'!D5</f>
        <v>CALLE 72 X CARRERA 44</v>
      </c>
      <c r="P8" s="257"/>
      <c r="Q8" s="257"/>
      <c r="R8" s="257"/>
      <c r="S8" s="257"/>
      <c r="T8" s="92"/>
      <c r="U8" s="92"/>
      <c r="V8" s="256" t="s">
        <v>90</v>
      </c>
      <c r="W8" s="256"/>
      <c r="X8" s="256"/>
      <c r="Y8" s="257">
        <f>'G-1'!L5</f>
        <v>1330</v>
      </c>
      <c r="Z8" s="257"/>
      <c r="AA8" s="257"/>
      <c r="AB8" s="92"/>
      <c r="AC8" s="92"/>
      <c r="AD8" s="92"/>
      <c r="AE8" s="92"/>
      <c r="AF8" s="92"/>
      <c r="AG8" s="92"/>
      <c r="AH8" s="256" t="s">
        <v>91</v>
      </c>
      <c r="AI8" s="256"/>
      <c r="AJ8" s="260">
        <f>'G-1'!S6</f>
        <v>43447</v>
      </c>
      <c r="AK8" s="260"/>
      <c r="AL8" s="260"/>
      <c r="AM8" s="26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4" t="s">
        <v>47</v>
      </c>
      <c r="E10" s="254"/>
      <c r="F10" s="254"/>
      <c r="G10" s="25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4" t="s">
        <v>125</v>
      </c>
      <c r="T10" s="254"/>
      <c r="U10" s="254"/>
      <c r="V10" s="25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4" t="s">
        <v>49</v>
      </c>
      <c r="AI10" s="254"/>
      <c r="AJ10" s="254"/>
      <c r="AK10" s="25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92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61" t="s">
        <v>93</v>
      </c>
      <c r="U12" s="26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834</v>
      </c>
      <c r="AV12" s="97">
        <f t="shared" si="0"/>
        <v>868.5</v>
      </c>
      <c r="AW12" s="97">
        <f t="shared" si="0"/>
        <v>902</v>
      </c>
      <c r="AX12" s="97">
        <f t="shared" si="0"/>
        <v>913</v>
      </c>
      <c r="AY12" s="97">
        <f t="shared" si="0"/>
        <v>908</v>
      </c>
      <c r="AZ12" s="97">
        <f t="shared" si="0"/>
        <v>906</v>
      </c>
      <c r="BA12" s="97">
        <f t="shared" si="0"/>
        <v>880</v>
      </c>
      <c r="BB12" s="97"/>
      <c r="BC12" s="97"/>
      <c r="BD12" s="97"/>
      <c r="BE12" s="97">
        <f t="shared" ref="BE12:BQ12" si="1">P14</f>
        <v>884</v>
      </c>
      <c r="BF12" s="97">
        <f t="shared" si="1"/>
        <v>859.5</v>
      </c>
      <c r="BG12" s="97">
        <f t="shared" si="1"/>
        <v>845</v>
      </c>
      <c r="BH12" s="97">
        <f t="shared" si="1"/>
        <v>870</v>
      </c>
      <c r="BI12" s="97">
        <f t="shared" si="1"/>
        <v>874</v>
      </c>
      <c r="BJ12" s="97">
        <f t="shared" si="1"/>
        <v>879.5</v>
      </c>
      <c r="BK12" s="97">
        <f t="shared" si="1"/>
        <v>854</v>
      </c>
      <c r="BL12" s="97">
        <f t="shared" si="1"/>
        <v>821.5</v>
      </c>
      <c r="BM12" s="97">
        <f t="shared" si="1"/>
        <v>796.5</v>
      </c>
      <c r="BN12" s="97">
        <f t="shared" si="1"/>
        <v>787.5</v>
      </c>
      <c r="BO12" s="97">
        <f t="shared" si="1"/>
        <v>793</v>
      </c>
      <c r="BP12" s="97">
        <f t="shared" si="1"/>
        <v>798.5</v>
      </c>
      <c r="BQ12" s="97">
        <f t="shared" si="1"/>
        <v>791.5</v>
      </c>
      <c r="BR12" s="97"/>
      <c r="BS12" s="97"/>
      <c r="BT12" s="97"/>
      <c r="BU12" s="97">
        <f t="shared" ref="BU12:CC12" si="2">AG14</f>
        <v>687</v>
      </c>
      <c r="BV12" s="97">
        <f t="shared" si="2"/>
        <v>659.5</v>
      </c>
      <c r="BW12" s="97">
        <f t="shared" si="2"/>
        <v>660.5</v>
      </c>
      <c r="BX12" s="97">
        <f t="shared" si="2"/>
        <v>667</v>
      </c>
      <c r="BY12" s="97">
        <f t="shared" si="2"/>
        <v>653</v>
      </c>
      <c r="BZ12" s="97">
        <f t="shared" si="2"/>
        <v>610.5</v>
      </c>
      <c r="CA12" s="97">
        <f t="shared" si="2"/>
        <v>546</v>
      </c>
      <c r="CB12" s="97">
        <f t="shared" si="2"/>
        <v>554</v>
      </c>
      <c r="CC12" s="97">
        <f t="shared" si="2"/>
        <v>568</v>
      </c>
    </row>
    <row r="13" spans="1:81" ht="16.5" customHeight="1" x14ac:dyDescent="0.2">
      <c r="A13" s="100" t="s">
        <v>94</v>
      </c>
      <c r="B13" s="149">
        <f>'G-1'!F10</f>
        <v>182.5</v>
      </c>
      <c r="C13" s="149">
        <f>'G-1'!F11</f>
        <v>204.5</v>
      </c>
      <c r="D13" s="149">
        <f>'G-1'!F12</f>
        <v>214</v>
      </c>
      <c r="E13" s="149">
        <f>'G-1'!F13</f>
        <v>233</v>
      </c>
      <c r="F13" s="149">
        <f>'G-1'!F14</f>
        <v>217</v>
      </c>
      <c r="G13" s="149">
        <f>'G-1'!F15</f>
        <v>238</v>
      </c>
      <c r="H13" s="149">
        <f>'G-1'!F16</f>
        <v>225</v>
      </c>
      <c r="I13" s="149">
        <f>'G-1'!F17</f>
        <v>228</v>
      </c>
      <c r="J13" s="149">
        <f>'G-1'!F18</f>
        <v>215</v>
      </c>
      <c r="K13" s="149">
        <f>'G-1'!F19</f>
        <v>212</v>
      </c>
      <c r="L13" s="150"/>
      <c r="M13" s="149">
        <f>'G-1'!F20</f>
        <v>219.5</v>
      </c>
      <c r="N13" s="149">
        <f>'G-1'!F21</f>
        <v>229</v>
      </c>
      <c r="O13" s="149">
        <f>'G-1'!F22</f>
        <v>217</v>
      </c>
      <c r="P13" s="149">
        <f>'G-1'!M10</f>
        <v>218.5</v>
      </c>
      <c r="Q13" s="149">
        <f>'G-1'!M11</f>
        <v>195</v>
      </c>
      <c r="R13" s="149">
        <f>'G-1'!M12</f>
        <v>214.5</v>
      </c>
      <c r="S13" s="149">
        <f>'G-1'!M13</f>
        <v>242</v>
      </c>
      <c r="T13" s="149">
        <f>'G-1'!M14</f>
        <v>222.5</v>
      </c>
      <c r="U13" s="149">
        <f>'G-1'!M15</f>
        <v>200.5</v>
      </c>
      <c r="V13" s="149">
        <f>'G-1'!M16</f>
        <v>189</v>
      </c>
      <c r="W13" s="149">
        <f>'G-1'!M17</f>
        <v>209.5</v>
      </c>
      <c r="X13" s="149">
        <f>'G-1'!M18</f>
        <v>197.5</v>
      </c>
      <c r="Y13" s="149">
        <f>'G-1'!M19</f>
        <v>191.5</v>
      </c>
      <c r="Z13" s="149">
        <f>'G-1'!M20</f>
        <v>194.5</v>
      </c>
      <c r="AA13" s="149">
        <f>'G-1'!M21</f>
        <v>215</v>
      </c>
      <c r="AB13" s="149">
        <f>'G-1'!M22</f>
        <v>190.5</v>
      </c>
      <c r="AC13" s="150"/>
      <c r="AD13" s="149">
        <f>'G-1'!T10</f>
        <v>189.5</v>
      </c>
      <c r="AE13" s="149">
        <f>'G-1'!T11</f>
        <v>174</v>
      </c>
      <c r="AF13" s="149">
        <f>'G-1'!T12</f>
        <v>163</v>
      </c>
      <c r="AG13" s="149">
        <f>'G-1'!T13</f>
        <v>160.5</v>
      </c>
      <c r="AH13" s="149">
        <f>'G-1'!T14</f>
        <v>162</v>
      </c>
      <c r="AI13" s="149">
        <f>'G-1'!T15</f>
        <v>175</v>
      </c>
      <c r="AJ13" s="149">
        <f>'G-1'!T16</f>
        <v>169.5</v>
      </c>
      <c r="AK13" s="149">
        <f>'G-1'!T17</f>
        <v>146.5</v>
      </c>
      <c r="AL13" s="149">
        <f>'G-1'!T18</f>
        <v>119.5</v>
      </c>
      <c r="AM13" s="149">
        <f>'G-1'!T19</f>
        <v>110.5</v>
      </c>
      <c r="AN13" s="149">
        <f>'G-1'!T20</f>
        <v>177.5</v>
      </c>
      <c r="AO13" s="149">
        <f>'G-1'!T21</f>
        <v>160.5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95</v>
      </c>
      <c r="B14" s="149"/>
      <c r="C14" s="149"/>
      <c r="D14" s="149"/>
      <c r="E14" s="149">
        <f>B13+C13+D13+E13</f>
        <v>834</v>
      </c>
      <c r="F14" s="149">
        <f t="shared" ref="F14:K14" si="3">C13+D13+E13+F13</f>
        <v>868.5</v>
      </c>
      <c r="G14" s="149">
        <f t="shared" si="3"/>
        <v>902</v>
      </c>
      <c r="H14" s="149">
        <f t="shared" si="3"/>
        <v>913</v>
      </c>
      <c r="I14" s="149">
        <f t="shared" si="3"/>
        <v>908</v>
      </c>
      <c r="J14" s="149">
        <f t="shared" si="3"/>
        <v>906</v>
      </c>
      <c r="K14" s="149">
        <f t="shared" si="3"/>
        <v>880</v>
      </c>
      <c r="L14" s="150"/>
      <c r="M14" s="149"/>
      <c r="N14" s="149"/>
      <c r="O14" s="149"/>
      <c r="P14" s="149">
        <f>M13+N13+O13+P13</f>
        <v>884</v>
      </c>
      <c r="Q14" s="149">
        <f t="shared" ref="Q14:AB14" si="4">N13+O13+P13+Q13</f>
        <v>859.5</v>
      </c>
      <c r="R14" s="149">
        <f t="shared" si="4"/>
        <v>845</v>
      </c>
      <c r="S14" s="149">
        <f t="shared" si="4"/>
        <v>870</v>
      </c>
      <c r="T14" s="149">
        <f t="shared" si="4"/>
        <v>874</v>
      </c>
      <c r="U14" s="149">
        <f t="shared" si="4"/>
        <v>879.5</v>
      </c>
      <c r="V14" s="149">
        <f t="shared" si="4"/>
        <v>854</v>
      </c>
      <c r="W14" s="149">
        <f t="shared" si="4"/>
        <v>821.5</v>
      </c>
      <c r="X14" s="149">
        <f t="shared" si="4"/>
        <v>796.5</v>
      </c>
      <c r="Y14" s="149">
        <f t="shared" si="4"/>
        <v>787.5</v>
      </c>
      <c r="Z14" s="149">
        <f t="shared" si="4"/>
        <v>793</v>
      </c>
      <c r="AA14" s="149">
        <f t="shared" si="4"/>
        <v>798.5</v>
      </c>
      <c r="AB14" s="149">
        <f t="shared" si="4"/>
        <v>791.5</v>
      </c>
      <c r="AC14" s="150"/>
      <c r="AD14" s="149"/>
      <c r="AE14" s="149"/>
      <c r="AF14" s="149"/>
      <c r="AG14" s="149">
        <f>AD13+AE13+AF13+AG13</f>
        <v>687</v>
      </c>
      <c r="AH14" s="149">
        <f t="shared" ref="AH14:AO14" si="5">AE13+AF13+AG13+AH13</f>
        <v>659.5</v>
      </c>
      <c r="AI14" s="149">
        <f t="shared" si="5"/>
        <v>660.5</v>
      </c>
      <c r="AJ14" s="149">
        <f t="shared" si="5"/>
        <v>667</v>
      </c>
      <c r="AK14" s="149">
        <f t="shared" si="5"/>
        <v>653</v>
      </c>
      <c r="AL14" s="149">
        <f t="shared" si="5"/>
        <v>610.5</v>
      </c>
      <c r="AM14" s="149">
        <f t="shared" si="5"/>
        <v>546</v>
      </c>
      <c r="AN14" s="149">
        <f t="shared" si="5"/>
        <v>554</v>
      </c>
      <c r="AO14" s="149">
        <f t="shared" si="5"/>
        <v>568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96</v>
      </c>
      <c r="B15" s="151"/>
      <c r="C15" s="152" t="s">
        <v>97</v>
      </c>
      <c r="D15" s="153">
        <f>DIRECCIONALIDAD!J10/100</f>
        <v>0</v>
      </c>
      <c r="E15" s="152"/>
      <c r="F15" s="152" t="s">
        <v>98</v>
      </c>
      <c r="G15" s="153">
        <f>DIRECCIONALIDAD!J11/100</f>
        <v>1</v>
      </c>
      <c r="H15" s="152"/>
      <c r="I15" s="152" t="s">
        <v>99</v>
      </c>
      <c r="J15" s="153">
        <f>DIRECCIONALIDAD!J12/100</f>
        <v>0</v>
      </c>
      <c r="K15" s="154"/>
      <c r="L15" s="148"/>
      <c r="M15" s="151"/>
      <c r="N15" s="152"/>
      <c r="O15" s="152" t="s">
        <v>97</v>
      </c>
      <c r="P15" s="153">
        <f>DIRECCIONALIDAD!J13/100</f>
        <v>0</v>
      </c>
      <c r="Q15" s="152"/>
      <c r="R15" s="152"/>
      <c r="S15" s="152"/>
      <c r="T15" s="152" t="s">
        <v>98</v>
      </c>
      <c r="U15" s="153">
        <f>DIRECCIONALIDAD!J14/100</f>
        <v>1</v>
      </c>
      <c r="V15" s="152"/>
      <c r="W15" s="152"/>
      <c r="X15" s="152"/>
      <c r="Y15" s="152" t="s">
        <v>99</v>
      </c>
      <c r="Z15" s="153">
        <f>DIRECCIONALIDAD!J15/100</f>
        <v>0</v>
      </c>
      <c r="AA15" s="152"/>
      <c r="AB15" s="154"/>
      <c r="AC15" s="148"/>
      <c r="AD15" s="151"/>
      <c r="AE15" s="152" t="s">
        <v>97</v>
      </c>
      <c r="AF15" s="153">
        <f>DIRECCIONALIDAD!J16/100</f>
        <v>0</v>
      </c>
      <c r="AG15" s="152"/>
      <c r="AH15" s="152"/>
      <c r="AI15" s="152"/>
      <c r="AJ15" s="152" t="s">
        <v>98</v>
      </c>
      <c r="AK15" s="153">
        <f>DIRECCIONALIDAD!J17/100</f>
        <v>1</v>
      </c>
      <c r="AL15" s="152"/>
      <c r="AM15" s="152"/>
      <c r="AN15" s="152" t="s">
        <v>99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140</v>
      </c>
      <c r="B16" s="163">
        <f>MAX(B14:K14)</f>
        <v>913</v>
      </c>
      <c r="C16" s="152" t="s">
        <v>97</v>
      </c>
      <c r="D16" s="164">
        <f>+B16*D15</f>
        <v>0</v>
      </c>
      <c r="E16" s="152"/>
      <c r="F16" s="152" t="s">
        <v>98</v>
      </c>
      <c r="G16" s="164">
        <f>+B16*G15</f>
        <v>913</v>
      </c>
      <c r="H16" s="152"/>
      <c r="I16" s="152" t="s">
        <v>99</v>
      </c>
      <c r="J16" s="164">
        <f>+B16*J15</f>
        <v>0</v>
      </c>
      <c r="K16" s="154"/>
      <c r="L16" s="148"/>
      <c r="M16" s="163">
        <f>MAX(M14:AB14)</f>
        <v>884</v>
      </c>
      <c r="N16" s="152"/>
      <c r="O16" s="152" t="s">
        <v>97</v>
      </c>
      <c r="P16" s="165">
        <f>+M16*P15</f>
        <v>0</v>
      </c>
      <c r="Q16" s="152"/>
      <c r="R16" s="152"/>
      <c r="S16" s="152"/>
      <c r="T16" s="152" t="s">
        <v>98</v>
      </c>
      <c r="U16" s="165">
        <f>+M16*U15</f>
        <v>884</v>
      </c>
      <c r="V16" s="152"/>
      <c r="W16" s="152"/>
      <c r="X16" s="152"/>
      <c r="Y16" s="152" t="s">
        <v>99</v>
      </c>
      <c r="Z16" s="165">
        <f>+M16*Z15</f>
        <v>0</v>
      </c>
      <c r="AA16" s="152"/>
      <c r="AB16" s="154"/>
      <c r="AC16" s="148"/>
      <c r="AD16" s="163">
        <f>MAX(AD14:AO14)</f>
        <v>687</v>
      </c>
      <c r="AE16" s="152" t="s">
        <v>97</v>
      </c>
      <c r="AF16" s="164">
        <f>+AD16*AF15</f>
        <v>0</v>
      </c>
      <c r="AG16" s="152"/>
      <c r="AH16" s="152"/>
      <c r="AI16" s="152"/>
      <c r="AJ16" s="152" t="s">
        <v>98</v>
      </c>
      <c r="AK16" s="164">
        <f>+AD16*AK15</f>
        <v>687</v>
      </c>
      <c r="AL16" s="152"/>
      <c r="AM16" s="152"/>
      <c r="AN16" s="152" t="s">
        <v>99</v>
      </c>
      <c r="AO16" s="166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8" t="s">
        <v>93</v>
      </c>
      <c r="U17" s="25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94</v>
      </c>
      <c r="B18" s="149">
        <f>'G-2'!F10</f>
        <v>261</v>
      </c>
      <c r="C18" s="149">
        <f>'G-2'!F11</f>
        <v>247.5</v>
      </c>
      <c r="D18" s="149">
        <f>'G-2'!F12</f>
        <v>219</v>
      </c>
      <c r="E18" s="149">
        <f>'G-2'!F13</f>
        <v>268.5</v>
      </c>
      <c r="F18" s="149">
        <f>'G-2'!F14</f>
        <v>216</v>
      </c>
      <c r="G18" s="149">
        <f>'G-2'!F15</f>
        <v>219.5</v>
      </c>
      <c r="H18" s="149">
        <f>'G-2'!F16</f>
        <v>189</v>
      </c>
      <c r="I18" s="149">
        <f>'G-2'!F17</f>
        <v>199.5</v>
      </c>
      <c r="J18" s="149">
        <f>'G-2'!F18</f>
        <v>225</v>
      </c>
      <c r="K18" s="149">
        <f>'G-2'!F19</f>
        <v>188</v>
      </c>
      <c r="L18" s="150"/>
      <c r="M18" s="149">
        <f>'G-2'!F20</f>
        <v>221</v>
      </c>
      <c r="N18" s="149">
        <f>'G-2'!F21</f>
        <v>226</v>
      </c>
      <c r="O18" s="149">
        <f>'G-2'!F22</f>
        <v>197.5</v>
      </c>
      <c r="P18" s="149">
        <f>'G-2'!M10</f>
        <v>202</v>
      </c>
      <c r="Q18" s="149">
        <f>'G-2'!M11</f>
        <v>194</v>
      </c>
      <c r="R18" s="149">
        <f>'G-2'!M12</f>
        <v>194</v>
      </c>
      <c r="S18" s="149">
        <f>'G-2'!M13</f>
        <v>197.5</v>
      </c>
      <c r="T18" s="149">
        <f>'G-2'!M14</f>
        <v>194.5</v>
      </c>
      <c r="U18" s="149">
        <f>'G-2'!M15</f>
        <v>188</v>
      </c>
      <c r="V18" s="149">
        <f>'G-2'!M16</f>
        <v>209.5</v>
      </c>
      <c r="W18" s="149">
        <f>'G-2'!M17</f>
        <v>226.5</v>
      </c>
      <c r="X18" s="149">
        <f>'G-2'!M18</f>
        <v>215</v>
      </c>
      <c r="Y18" s="149">
        <f>'G-2'!M19</f>
        <v>229</v>
      </c>
      <c r="Z18" s="149">
        <f>'G-2'!M20</f>
        <v>259.5</v>
      </c>
      <c r="AA18" s="149">
        <f>'G-2'!M21</f>
        <v>247.5</v>
      </c>
      <c r="AB18" s="149">
        <f>'G-2'!M22</f>
        <v>279</v>
      </c>
      <c r="AC18" s="150"/>
      <c r="AD18" s="149">
        <f>'G-2'!T10</f>
        <v>209</v>
      </c>
      <c r="AE18" s="149">
        <f>'G-2'!T11</f>
        <v>213.5</v>
      </c>
      <c r="AF18" s="149">
        <f>'G-2'!T12</f>
        <v>212</v>
      </c>
      <c r="AG18" s="149">
        <f>'G-2'!T13</f>
        <v>264.5</v>
      </c>
      <c r="AH18" s="149">
        <f>'G-2'!T14</f>
        <v>223</v>
      </c>
      <c r="AI18" s="149">
        <f>'G-2'!T15</f>
        <v>198</v>
      </c>
      <c r="AJ18" s="149">
        <f>'G-2'!T16</f>
        <v>196</v>
      </c>
      <c r="AK18" s="149">
        <f>'G-2'!T17</f>
        <v>176.5</v>
      </c>
      <c r="AL18" s="149">
        <f>'G-2'!T18</f>
        <v>163</v>
      </c>
      <c r="AM18" s="149">
        <f>'G-2'!T19</f>
        <v>231.5</v>
      </c>
      <c r="AN18" s="149">
        <f>'G-2'!T20</f>
        <v>261</v>
      </c>
      <c r="AO18" s="149">
        <f>'G-2'!T21</f>
        <v>229.5</v>
      </c>
      <c r="AP18" s="101"/>
      <c r="AQ18" s="101"/>
      <c r="AR18" s="101"/>
      <c r="AS18" s="101"/>
      <c r="AT18" s="101"/>
      <c r="AU18" s="101">
        <f t="shared" ref="AU18:BA18" si="6">E19</f>
        <v>996</v>
      </c>
      <c r="AV18" s="101">
        <f t="shared" si="6"/>
        <v>951</v>
      </c>
      <c r="AW18" s="101">
        <f t="shared" si="6"/>
        <v>923</v>
      </c>
      <c r="AX18" s="101">
        <f t="shared" si="6"/>
        <v>893</v>
      </c>
      <c r="AY18" s="101">
        <f t="shared" si="6"/>
        <v>824</v>
      </c>
      <c r="AZ18" s="101">
        <f t="shared" si="6"/>
        <v>833</v>
      </c>
      <c r="BA18" s="101">
        <f t="shared" si="6"/>
        <v>801.5</v>
      </c>
      <c r="BB18" s="101"/>
      <c r="BC18" s="101"/>
      <c r="BD18" s="101"/>
      <c r="BE18" s="101">
        <f t="shared" ref="BE18:BQ18" si="7">P19</f>
        <v>846.5</v>
      </c>
      <c r="BF18" s="101">
        <f t="shared" si="7"/>
        <v>819.5</v>
      </c>
      <c r="BG18" s="101">
        <f t="shared" si="7"/>
        <v>787.5</v>
      </c>
      <c r="BH18" s="101">
        <f t="shared" si="7"/>
        <v>787.5</v>
      </c>
      <c r="BI18" s="101">
        <f t="shared" si="7"/>
        <v>780</v>
      </c>
      <c r="BJ18" s="101">
        <f t="shared" si="7"/>
        <v>774</v>
      </c>
      <c r="BK18" s="101">
        <f t="shared" si="7"/>
        <v>789.5</v>
      </c>
      <c r="BL18" s="101">
        <f t="shared" si="7"/>
        <v>818.5</v>
      </c>
      <c r="BM18" s="101">
        <f t="shared" si="7"/>
        <v>839</v>
      </c>
      <c r="BN18" s="101">
        <f t="shared" si="7"/>
        <v>880</v>
      </c>
      <c r="BO18" s="101">
        <f t="shared" si="7"/>
        <v>930</v>
      </c>
      <c r="BP18" s="101">
        <f t="shared" si="7"/>
        <v>951</v>
      </c>
      <c r="BQ18" s="101">
        <f t="shared" si="7"/>
        <v>1015</v>
      </c>
      <c r="BR18" s="101"/>
      <c r="BS18" s="101"/>
      <c r="BT18" s="101"/>
      <c r="BU18" s="101">
        <f t="shared" ref="BU18:CC18" si="8">AG19</f>
        <v>899</v>
      </c>
      <c r="BV18" s="101">
        <f t="shared" si="8"/>
        <v>913</v>
      </c>
      <c r="BW18" s="101">
        <f t="shared" si="8"/>
        <v>897.5</v>
      </c>
      <c r="BX18" s="101">
        <f t="shared" si="8"/>
        <v>881.5</v>
      </c>
      <c r="BY18" s="101">
        <f t="shared" si="8"/>
        <v>793.5</v>
      </c>
      <c r="BZ18" s="101">
        <f t="shared" si="8"/>
        <v>733.5</v>
      </c>
      <c r="CA18" s="101">
        <f t="shared" si="8"/>
        <v>767</v>
      </c>
      <c r="CB18" s="101">
        <f t="shared" si="8"/>
        <v>832</v>
      </c>
      <c r="CC18" s="101">
        <f t="shared" si="8"/>
        <v>885</v>
      </c>
    </row>
    <row r="19" spans="1:81" ht="16.5" customHeight="1" x14ac:dyDescent="0.2">
      <c r="A19" s="100" t="s">
        <v>95</v>
      </c>
      <c r="B19" s="149"/>
      <c r="C19" s="149"/>
      <c r="D19" s="149"/>
      <c r="E19" s="149">
        <f>B18+C18+D18+E18</f>
        <v>996</v>
      </c>
      <c r="F19" s="149">
        <f t="shared" ref="F19:K19" si="9">C18+D18+E18+F18</f>
        <v>951</v>
      </c>
      <c r="G19" s="149">
        <f t="shared" si="9"/>
        <v>923</v>
      </c>
      <c r="H19" s="149">
        <f t="shared" si="9"/>
        <v>893</v>
      </c>
      <c r="I19" s="149">
        <f t="shared" si="9"/>
        <v>824</v>
      </c>
      <c r="J19" s="149">
        <f t="shared" si="9"/>
        <v>833</v>
      </c>
      <c r="K19" s="149">
        <f t="shared" si="9"/>
        <v>801.5</v>
      </c>
      <c r="L19" s="150"/>
      <c r="M19" s="149"/>
      <c r="N19" s="149"/>
      <c r="O19" s="149"/>
      <c r="P19" s="149">
        <f>M18+N18+O18+P18</f>
        <v>846.5</v>
      </c>
      <c r="Q19" s="149">
        <f t="shared" ref="Q19:AB19" si="10">N18+O18+P18+Q18</f>
        <v>819.5</v>
      </c>
      <c r="R19" s="149">
        <f t="shared" si="10"/>
        <v>787.5</v>
      </c>
      <c r="S19" s="149">
        <f t="shared" si="10"/>
        <v>787.5</v>
      </c>
      <c r="T19" s="149">
        <f t="shared" si="10"/>
        <v>780</v>
      </c>
      <c r="U19" s="149">
        <f t="shared" si="10"/>
        <v>774</v>
      </c>
      <c r="V19" s="149">
        <f t="shared" si="10"/>
        <v>789.5</v>
      </c>
      <c r="W19" s="149">
        <f t="shared" si="10"/>
        <v>818.5</v>
      </c>
      <c r="X19" s="149">
        <f t="shared" si="10"/>
        <v>839</v>
      </c>
      <c r="Y19" s="149">
        <f t="shared" si="10"/>
        <v>880</v>
      </c>
      <c r="Z19" s="149">
        <f t="shared" si="10"/>
        <v>930</v>
      </c>
      <c r="AA19" s="149">
        <f t="shared" si="10"/>
        <v>951</v>
      </c>
      <c r="AB19" s="149">
        <f t="shared" si="10"/>
        <v>1015</v>
      </c>
      <c r="AC19" s="150"/>
      <c r="AD19" s="149"/>
      <c r="AE19" s="149"/>
      <c r="AF19" s="149"/>
      <c r="AG19" s="149">
        <f>AD18+AE18+AF18+AG18</f>
        <v>899</v>
      </c>
      <c r="AH19" s="149">
        <f t="shared" ref="AH19:AO19" si="11">AE18+AF18+AG18+AH18</f>
        <v>913</v>
      </c>
      <c r="AI19" s="149">
        <f t="shared" si="11"/>
        <v>897.5</v>
      </c>
      <c r="AJ19" s="149">
        <f t="shared" si="11"/>
        <v>881.5</v>
      </c>
      <c r="AK19" s="149">
        <f t="shared" si="11"/>
        <v>793.5</v>
      </c>
      <c r="AL19" s="149">
        <f t="shared" si="11"/>
        <v>733.5</v>
      </c>
      <c r="AM19" s="149">
        <f t="shared" si="11"/>
        <v>767</v>
      </c>
      <c r="AN19" s="149">
        <f t="shared" si="11"/>
        <v>832</v>
      </c>
      <c r="AO19" s="149">
        <f t="shared" si="11"/>
        <v>885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96</v>
      </c>
      <c r="B20" s="151"/>
      <c r="C20" s="152" t="s">
        <v>97</v>
      </c>
      <c r="D20" s="153">
        <f>DIRECCIONALIDAD!J19/100</f>
        <v>0</v>
      </c>
      <c r="E20" s="152"/>
      <c r="F20" s="152" t="s">
        <v>98</v>
      </c>
      <c r="G20" s="153">
        <f>DIRECCIONALIDAD!J20/100</f>
        <v>0.76889375684556394</v>
      </c>
      <c r="H20" s="152"/>
      <c r="I20" s="152" t="s">
        <v>99</v>
      </c>
      <c r="J20" s="153">
        <f>DIRECCIONALIDAD!J21/100</f>
        <v>0.2311062431544359</v>
      </c>
      <c r="K20" s="154"/>
      <c r="L20" s="148"/>
      <c r="M20" s="151"/>
      <c r="N20" s="152"/>
      <c r="O20" s="152" t="s">
        <v>97</v>
      </c>
      <c r="P20" s="153">
        <f>DIRECCIONALIDAD!J22/100</f>
        <v>0</v>
      </c>
      <c r="Q20" s="152"/>
      <c r="R20" s="152"/>
      <c r="S20" s="152"/>
      <c r="T20" s="152" t="s">
        <v>98</v>
      </c>
      <c r="U20" s="153">
        <f>DIRECCIONALIDAD!J23/100</f>
        <v>0.66761633428300082</v>
      </c>
      <c r="V20" s="152"/>
      <c r="W20" s="152"/>
      <c r="X20" s="152"/>
      <c r="Y20" s="152" t="s">
        <v>99</v>
      </c>
      <c r="Z20" s="153">
        <f>DIRECCIONALIDAD!J24/100</f>
        <v>0.33238366571699907</v>
      </c>
      <c r="AA20" s="152"/>
      <c r="AB20" s="154"/>
      <c r="AC20" s="148"/>
      <c r="AD20" s="151"/>
      <c r="AE20" s="152" t="s">
        <v>97</v>
      </c>
      <c r="AF20" s="153">
        <f>DIRECCIONALIDAD!J25/100</f>
        <v>0</v>
      </c>
      <c r="AG20" s="152"/>
      <c r="AH20" s="152"/>
      <c r="AI20" s="152"/>
      <c r="AJ20" s="152" t="s">
        <v>98</v>
      </c>
      <c r="AK20" s="153">
        <f>DIRECCIONALIDAD!J26/100</f>
        <v>0.70642201834862395</v>
      </c>
      <c r="AL20" s="152"/>
      <c r="AM20" s="152"/>
      <c r="AN20" s="152" t="s">
        <v>99</v>
      </c>
      <c r="AO20" s="155">
        <f>DIRECCIONALIDAD!J27/100</f>
        <v>0.29357798165137616</v>
      </c>
      <c r="AP20" s="92"/>
      <c r="AQ20" s="92"/>
      <c r="AR20" s="92"/>
      <c r="AS20" s="92"/>
      <c r="AT20" s="92"/>
      <c r="AU20" s="92">
        <f t="shared" ref="AU20:BA20" si="15">E24</f>
        <v>1609</v>
      </c>
      <c r="AV20" s="92">
        <f t="shared" si="15"/>
        <v>1622</v>
      </c>
      <c r="AW20" s="92">
        <f t="shared" si="15"/>
        <v>1570</v>
      </c>
      <c r="AX20" s="92">
        <f t="shared" si="15"/>
        <v>1583</v>
      </c>
      <c r="AY20" s="92">
        <f t="shared" si="15"/>
        <v>1516</v>
      </c>
      <c r="AZ20" s="92">
        <f t="shared" si="15"/>
        <v>1518.5</v>
      </c>
      <c r="BA20" s="92">
        <f t="shared" si="15"/>
        <v>1535.5</v>
      </c>
      <c r="BB20" s="92"/>
      <c r="BC20" s="92"/>
      <c r="BD20" s="92"/>
      <c r="BE20" s="92">
        <f t="shared" ref="BE20:BQ20" si="16">P24</f>
        <v>1476.5</v>
      </c>
      <c r="BF20" s="92">
        <f t="shared" si="16"/>
        <v>1442.5</v>
      </c>
      <c r="BG20" s="92">
        <f t="shared" si="16"/>
        <v>1460.5</v>
      </c>
      <c r="BH20" s="92">
        <f t="shared" si="16"/>
        <v>1425</v>
      </c>
      <c r="BI20" s="92">
        <f t="shared" si="16"/>
        <v>1401</v>
      </c>
      <c r="BJ20" s="92">
        <f t="shared" si="16"/>
        <v>1370.5</v>
      </c>
      <c r="BK20" s="92">
        <f t="shared" si="16"/>
        <v>1345</v>
      </c>
      <c r="BL20" s="92">
        <f t="shared" si="16"/>
        <v>1342</v>
      </c>
      <c r="BM20" s="92">
        <f t="shared" si="16"/>
        <v>1350</v>
      </c>
      <c r="BN20" s="92">
        <f t="shared" si="16"/>
        <v>1355.5</v>
      </c>
      <c r="BO20" s="92">
        <f t="shared" si="16"/>
        <v>1355</v>
      </c>
      <c r="BP20" s="92">
        <f t="shared" si="16"/>
        <v>1353</v>
      </c>
      <c r="BQ20" s="92">
        <f t="shared" si="16"/>
        <v>1372.5</v>
      </c>
      <c r="BR20" s="92"/>
      <c r="BS20" s="92"/>
      <c r="BT20" s="92"/>
      <c r="BU20" s="92">
        <f t="shared" ref="BU20:CC20" si="17">AG24</f>
        <v>1375.5</v>
      </c>
      <c r="BV20" s="92">
        <f t="shared" si="17"/>
        <v>1434.5</v>
      </c>
      <c r="BW20" s="92">
        <f t="shared" si="17"/>
        <v>1483</v>
      </c>
      <c r="BX20" s="92">
        <f t="shared" si="17"/>
        <v>1515</v>
      </c>
      <c r="BY20" s="92">
        <f t="shared" si="17"/>
        <v>1504.5</v>
      </c>
      <c r="BZ20" s="92">
        <f t="shared" si="17"/>
        <v>1471</v>
      </c>
      <c r="CA20" s="92">
        <f t="shared" si="17"/>
        <v>1487</v>
      </c>
      <c r="CB20" s="92">
        <f t="shared" si="17"/>
        <v>1552.5</v>
      </c>
      <c r="CC20" s="92">
        <f t="shared" si="17"/>
        <v>1601</v>
      </c>
    </row>
    <row r="21" spans="1:81" ht="16.5" customHeight="1" x14ac:dyDescent="0.2">
      <c r="A21" s="162" t="s">
        <v>140</v>
      </c>
      <c r="B21" s="163">
        <f>MAX(B19:K19)</f>
        <v>996</v>
      </c>
      <c r="C21" s="152" t="s">
        <v>97</v>
      </c>
      <c r="D21" s="164">
        <f>+B21*D20</f>
        <v>0</v>
      </c>
      <c r="E21" s="152"/>
      <c r="F21" s="152" t="s">
        <v>98</v>
      </c>
      <c r="G21" s="164">
        <f>+B21*G20</f>
        <v>765.81818181818164</v>
      </c>
      <c r="H21" s="152"/>
      <c r="I21" s="152" t="s">
        <v>99</v>
      </c>
      <c r="J21" s="164">
        <f>+B21*J20</f>
        <v>230.18181818181816</v>
      </c>
      <c r="K21" s="154"/>
      <c r="L21" s="148"/>
      <c r="M21" s="163">
        <f>MAX(M19:AB19)</f>
        <v>1015</v>
      </c>
      <c r="N21" s="152"/>
      <c r="O21" s="152" t="s">
        <v>97</v>
      </c>
      <c r="P21" s="165">
        <f>+M21*P20</f>
        <v>0</v>
      </c>
      <c r="Q21" s="152"/>
      <c r="R21" s="152"/>
      <c r="S21" s="152"/>
      <c r="T21" s="152" t="s">
        <v>98</v>
      </c>
      <c r="U21" s="165">
        <f>+M21*U20</f>
        <v>677.63057929724584</v>
      </c>
      <c r="V21" s="152"/>
      <c r="W21" s="152"/>
      <c r="X21" s="152"/>
      <c r="Y21" s="152" t="s">
        <v>99</v>
      </c>
      <c r="Z21" s="165">
        <f>+M21*Z20</f>
        <v>337.36942070275404</v>
      </c>
      <c r="AA21" s="152"/>
      <c r="AB21" s="154"/>
      <c r="AC21" s="148"/>
      <c r="AD21" s="163">
        <f>MAX(AD19:AO19)</f>
        <v>913</v>
      </c>
      <c r="AE21" s="152" t="s">
        <v>97</v>
      </c>
      <c r="AF21" s="164">
        <f>+AD21*AF20</f>
        <v>0</v>
      </c>
      <c r="AG21" s="152"/>
      <c r="AH21" s="152"/>
      <c r="AI21" s="152"/>
      <c r="AJ21" s="152" t="s">
        <v>98</v>
      </c>
      <c r="AK21" s="164">
        <f>+AD21*AK20</f>
        <v>644.96330275229366</v>
      </c>
      <c r="AL21" s="152"/>
      <c r="AM21" s="152"/>
      <c r="AN21" s="152" t="s">
        <v>99</v>
      </c>
      <c r="AO21" s="166">
        <f>+AD21*AO20</f>
        <v>268.03669724770646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58" t="s">
        <v>93</v>
      </c>
      <c r="U22" s="25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3439</v>
      </c>
      <c r="AV22" s="92">
        <f t="shared" si="18"/>
        <v>3441.5</v>
      </c>
      <c r="AW22" s="92">
        <f t="shared" si="18"/>
        <v>3395</v>
      </c>
      <c r="AX22" s="92">
        <f t="shared" si="18"/>
        <v>3389</v>
      </c>
      <c r="AY22" s="92">
        <f t="shared" si="18"/>
        <v>3248</v>
      </c>
      <c r="AZ22" s="92">
        <f t="shared" si="18"/>
        <v>3257.5</v>
      </c>
      <c r="BA22" s="92">
        <f t="shared" si="18"/>
        <v>3217</v>
      </c>
      <c r="BB22" s="92"/>
      <c r="BC22" s="92"/>
      <c r="BD22" s="92"/>
      <c r="BE22" s="92">
        <f t="shared" ref="BE22:BQ22" si="19">P33</f>
        <v>3207</v>
      </c>
      <c r="BF22" s="92">
        <f t="shared" si="19"/>
        <v>3121.5</v>
      </c>
      <c r="BG22" s="92">
        <f t="shared" si="19"/>
        <v>3093</v>
      </c>
      <c r="BH22" s="92">
        <f t="shared" si="19"/>
        <v>3082.5</v>
      </c>
      <c r="BI22" s="92">
        <f t="shared" si="19"/>
        <v>3055</v>
      </c>
      <c r="BJ22" s="92">
        <f t="shared" si="19"/>
        <v>3024</v>
      </c>
      <c r="BK22" s="92">
        <f t="shared" si="19"/>
        <v>2988.5</v>
      </c>
      <c r="BL22" s="92">
        <f t="shared" si="19"/>
        <v>2982</v>
      </c>
      <c r="BM22" s="92">
        <f t="shared" si="19"/>
        <v>2985.5</v>
      </c>
      <c r="BN22" s="92">
        <f t="shared" si="19"/>
        <v>3023</v>
      </c>
      <c r="BO22" s="92">
        <f t="shared" si="19"/>
        <v>3078</v>
      </c>
      <c r="BP22" s="92">
        <f t="shared" si="19"/>
        <v>3102.5</v>
      </c>
      <c r="BQ22" s="92">
        <f t="shared" si="19"/>
        <v>3179</v>
      </c>
      <c r="BR22" s="92"/>
      <c r="BS22" s="92"/>
      <c r="BT22" s="92"/>
      <c r="BU22" s="92">
        <f t="shared" ref="BU22:CC22" si="20">AG33</f>
        <v>2961.5</v>
      </c>
      <c r="BV22" s="92">
        <f t="shared" si="20"/>
        <v>3007</v>
      </c>
      <c r="BW22" s="92">
        <f t="shared" si="20"/>
        <v>3041</v>
      </c>
      <c r="BX22" s="92">
        <f t="shared" si="20"/>
        <v>3063.5</v>
      </c>
      <c r="BY22" s="92">
        <f t="shared" si="20"/>
        <v>2951</v>
      </c>
      <c r="BZ22" s="92">
        <f t="shared" si="20"/>
        <v>2815</v>
      </c>
      <c r="CA22" s="92">
        <f t="shared" si="20"/>
        <v>2800</v>
      </c>
      <c r="CB22" s="92">
        <f t="shared" si="20"/>
        <v>2938.5</v>
      </c>
      <c r="CC22" s="92">
        <f t="shared" si="20"/>
        <v>3054</v>
      </c>
    </row>
    <row r="23" spans="1:81" ht="16.5" customHeight="1" x14ac:dyDescent="0.2">
      <c r="A23" s="100" t="s">
        <v>94</v>
      </c>
      <c r="B23" s="149">
        <f>'G-3'!F10</f>
        <v>374</v>
      </c>
      <c r="C23" s="149">
        <f>'G-3'!F11</f>
        <v>396.5</v>
      </c>
      <c r="D23" s="149">
        <f>'G-3'!F12</f>
        <v>393</v>
      </c>
      <c r="E23" s="149">
        <f>'G-3'!F13</f>
        <v>445.5</v>
      </c>
      <c r="F23" s="149">
        <f>'G-3'!F14</f>
        <v>387</v>
      </c>
      <c r="G23" s="149">
        <f>'G-3'!F15</f>
        <v>344.5</v>
      </c>
      <c r="H23" s="149">
        <f>'G-3'!F16</f>
        <v>406</v>
      </c>
      <c r="I23" s="149">
        <f>'G-3'!F17</f>
        <v>378.5</v>
      </c>
      <c r="J23" s="149">
        <f>'G-3'!F18</f>
        <v>389.5</v>
      </c>
      <c r="K23" s="149">
        <f>'G-3'!F19</f>
        <v>361.5</v>
      </c>
      <c r="L23" s="150"/>
      <c r="M23" s="149">
        <f>'G-3'!F20</f>
        <v>388.5</v>
      </c>
      <c r="N23" s="149">
        <f>'G-3'!F21</f>
        <v>360</v>
      </c>
      <c r="O23" s="149">
        <f>'G-3'!F22</f>
        <v>374</v>
      </c>
      <c r="P23" s="149">
        <f>'G-3'!M10</f>
        <v>354</v>
      </c>
      <c r="Q23" s="149">
        <f>'G-3'!M11</f>
        <v>354.5</v>
      </c>
      <c r="R23" s="149">
        <f>'G-3'!M12</f>
        <v>378</v>
      </c>
      <c r="S23" s="149">
        <f>'G-3'!M13</f>
        <v>338.5</v>
      </c>
      <c r="T23" s="149">
        <f>'G-3'!M14</f>
        <v>330</v>
      </c>
      <c r="U23" s="149">
        <f>'G-3'!M15</f>
        <v>324</v>
      </c>
      <c r="V23" s="149">
        <f>'G-3'!M16</f>
        <v>352.5</v>
      </c>
      <c r="W23" s="149">
        <f>'G-3'!M17</f>
        <v>335.5</v>
      </c>
      <c r="X23" s="149">
        <f>'G-3'!M18</f>
        <v>338</v>
      </c>
      <c r="Y23" s="149">
        <f>'G-3'!M19</f>
        <v>329.5</v>
      </c>
      <c r="Z23" s="149">
        <f>'G-3'!M20</f>
        <v>352</v>
      </c>
      <c r="AA23" s="149">
        <f>'G-3'!M21</f>
        <v>333.5</v>
      </c>
      <c r="AB23" s="149">
        <f>'G-3'!M22</f>
        <v>357.5</v>
      </c>
      <c r="AC23" s="150"/>
      <c r="AD23" s="149">
        <f>'G-3'!T10</f>
        <v>328</v>
      </c>
      <c r="AE23" s="149">
        <f>'G-3'!T11</f>
        <v>313.5</v>
      </c>
      <c r="AF23" s="149">
        <f>'G-3'!T12</f>
        <v>341.5</v>
      </c>
      <c r="AG23" s="149">
        <f>'G-3'!T13</f>
        <v>392.5</v>
      </c>
      <c r="AH23" s="149">
        <f>'G-3'!T14</f>
        <v>387</v>
      </c>
      <c r="AI23" s="149">
        <f>'G-3'!T15</f>
        <v>362</v>
      </c>
      <c r="AJ23" s="149">
        <f>'G-3'!T16</f>
        <v>373.5</v>
      </c>
      <c r="AK23" s="149">
        <f>'G-3'!T17</f>
        <v>382</v>
      </c>
      <c r="AL23" s="149">
        <f>'G-3'!T18</f>
        <v>353.5</v>
      </c>
      <c r="AM23" s="149">
        <f>'G-3'!T19</f>
        <v>378</v>
      </c>
      <c r="AN23" s="149">
        <f>'G-3'!T20</f>
        <v>439</v>
      </c>
      <c r="AO23" s="149">
        <f>'G-3'!T21</f>
        <v>430.5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95</v>
      </c>
      <c r="B24" s="149"/>
      <c r="C24" s="149"/>
      <c r="D24" s="149"/>
      <c r="E24" s="149">
        <f>B23+C23+D23+E23</f>
        <v>1609</v>
      </c>
      <c r="F24" s="149">
        <f t="shared" ref="F24:K24" si="21">C23+D23+E23+F23</f>
        <v>1622</v>
      </c>
      <c r="G24" s="149">
        <f t="shared" si="21"/>
        <v>1570</v>
      </c>
      <c r="H24" s="149">
        <f t="shared" si="21"/>
        <v>1583</v>
      </c>
      <c r="I24" s="149">
        <f t="shared" si="21"/>
        <v>1516</v>
      </c>
      <c r="J24" s="149">
        <f t="shared" si="21"/>
        <v>1518.5</v>
      </c>
      <c r="K24" s="149">
        <f t="shared" si="21"/>
        <v>1535.5</v>
      </c>
      <c r="L24" s="150"/>
      <c r="M24" s="149"/>
      <c r="N24" s="149"/>
      <c r="O24" s="149"/>
      <c r="P24" s="149">
        <f>M23+N23+O23+P23</f>
        <v>1476.5</v>
      </c>
      <c r="Q24" s="149">
        <f t="shared" ref="Q24:AB24" si="22">N23+O23+P23+Q23</f>
        <v>1442.5</v>
      </c>
      <c r="R24" s="149">
        <f t="shared" si="22"/>
        <v>1460.5</v>
      </c>
      <c r="S24" s="149">
        <f t="shared" si="22"/>
        <v>1425</v>
      </c>
      <c r="T24" s="149">
        <f t="shared" si="22"/>
        <v>1401</v>
      </c>
      <c r="U24" s="149">
        <f t="shared" si="22"/>
        <v>1370.5</v>
      </c>
      <c r="V24" s="149">
        <f t="shared" si="22"/>
        <v>1345</v>
      </c>
      <c r="W24" s="149">
        <f t="shared" si="22"/>
        <v>1342</v>
      </c>
      <c r="X24" s="149">
        <f t="shared" si="22"/>
        <v>1350</v>
      </c>
      <c r="Y24" s="149">
        <f t="shared" si="22"/>
        <v>1355.5</v>
      </c>
      <c r="Z24" s="149">
        <f t="shared" si="22"/>
        <v>1355</v>
      </c>
      <c r="AA24" s="149">
        <f t="shared" si="22"/>
        <v>1353</v>
      </c>
      <c r="AB24" s="149">
        <f t="shared" si="22"/>
        <v>1372.5</v>
      </c>
      <c r="AC24" s="150"/>
      <c r="AD24" s="149"/>
      <c r="AE24" s="149"/>
      <c r="AF24" s="149"/>
      <c r="AG24" s="149">
        <f>AD23+AE23+AF23+AG23</f>
        <v>1375.5</v>
      </c>
      <c r="AH24" s="149">
        <f t="shared" ref="AH24:AO24" si="23">AE23+AF23+AG23+AH23</f>
        <v>1434.5</v>
      </c>
      <c r="AI24" s="149">
        <f t="shared" si="23"/>
        <v>1483</v>
      </c>
      <c r="AJ24" s="149">
        <f t="shared" si="23"/>
        <v>1515</v>
      </c>
      <c r="AK24" s="149">
        <f t="shared" si="23"/>
        <v>1504.5</v>
      </c>
      <c r="AL24" s="149">
        <f t="shared" si="23"/>
        <v>1471</v>
      </c>
      <c r="AM24" s="149">
        <f t="shared" si="23"/>
        <v>1487</v>
      </c>
      <c r="AN24" s="149">
        <f t="shared" si="23"/>
        <v>1552.5</v>
      </c>
      <c r="AO24" s="149">
        <f t="shared" si="23"/>
        <v>1601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96</v>
      </c>
      <c r="B25" s="151"/>
      <c r="C25" s="152" t="s">
        <v>97</v>
      </c>
      <c r="D25" s="153">
        <f>DIRECCIONALIDAD!J28/100</f>
        <v>9.5556908094948267E-2</v>
      </c>
      <c r="E25" s="152"/>
      <c r="F25" s="152" t="s">
        <v>98</v>
      </c>
      <c r="G25" s="153">
        <f>DIRECCIONALIDAD!J29/100</f>
        <v>0.77967133292757151</v>
      </c>
      <c r="H25" s="152"/>
      <c r="I25" s="152" t="s">
        <v>99</v>
      </c>
      <c r="J25" s="153">
        <f>DIRECCIONALIDAD!J30/100</f>
        <v>0.12477175897748022</v>
      </c>
      <c r="K25" s="154"/>
      <c r="L25" s="148"/>
      <c r="M25" s="151"/>
      <c r="N25" s="152"/>
      <c r="O25" s="152" t="s">
        <v>97</v>
      </c>
      <c r="P25" s="153">
        <f>DIRECCIONALIDAD!J31/100</f>
        <v>7.2358900144717797E-2</v>
      </c>
      <c r="Q25" s="152"/>
      <c r="R25" s="152"/>
      <c r="S25" s="152"/>
      <c r="T25" s="152" t="s">
        <v>98</v>
      </c>
      <c r="U25" s="153">
        <f>DIRECCIONALIDAD!J32/100</f>
        <v>0.80173661360347326</v>
      </c>
      <c r="V25" s="152"/>
      <c r="W25" s="152"/>
      <c r="X25" s="152"/>
      <c r="Y25" s="152" t="s">
        <v>99</v>
      </c>
      <c r="Z25" s="153">
        <f>DIRECCIONALIDAD!J33/100</f>
        <v>0.12590448625180897</v>
      </c>
      <c r="AA25" s="152"/>
      <c r="AB25" s="152"/>
      <c r="AC25" s="148"/>
      <c r="AD25" s="151"/>
      <c r="AE25" s="152" t="s">
        <v>97</v>
      </c>
      <c r="AF25" s="153">
        <f>DIRECCIONALIDAD!J34/100</f>
        <v>2.9506093649775501E-2</v>
      </c>
      <c r="AG25" s="152"/>
      <c r="AH25" s="152"/>
      <c r="AI25" s="152"/>
      <c r="AJ25" s="152" t="s">
        <v>98</v>
      </c>
      <c r="AK25" s="153">
        <f>DIRECCIONALIDAD!J35/100</f>
        <v>0.79666452854393843</v>
      </c>
      <c r="AL25" s="152"/>
      <c r="AM25" s="152"/>
      <c r="AN25" s="152" t="s">
        <v>99</v>
      </c>
      <c r="AO25" s="153">
        <f>DIRECCIONALIDAD!J36/100</f>
        <v>0.1738293778062861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2" t="s">
        <v>140</v>
      </c>
      <c r="B26" s="163">
        <f>MAX(B24:K24)</f>
        <v>1622</v>
      </c>
      <c r="C26" s="152" t="s">
        <v>97</v>
      </c>
      <c r="D26" s="164">
        <f>+B26*D25</f>
        <v>154.99330493000608</v>
      </c>
      <c r="E26" s="152"/>
      <c r="F26" s="152" t="s">
        <v>98</v>
      </c>
      <c r="G26" s="164">
        <f>+B26*G25</f>
        <v>1264.626902008521</v>
      </c>
      <c r="H26" s="152"/>
      <c r="I26" s="152" t="s">
        <v>99</v>
      </c>
      <c r="J26" s="164">
        <f>+B26*J25</f>
        <v>202.37979306147292</v>
      </c>
      <c r="K26" s="154"/>
      <c r="L26" s="148"/>
      <c r="M26" s="163">
        <f>MAX(M24:AB24)</f>
        <v>1476.5</v>
      </c>
      <c r="N26" s="152"/>
      <c r="O26" s="152" t="s">
        <v>97</v>
      </c>
      <c r="P26" s="165">
        <f>+M26*P25</f>
        <v>106.83791606367583</v>
      </c>
      <c r="Q26" s="152"/>
      <c r="R26" s="152"/>
      <c r="S26" s="152"/>
      <c r="T26" s="152" t="s">
        <v>98</v>
      </c>
      <c r="U26" s="165">
        <f>+M26*U25</f>
        <v>1183.7641099855282</v>
      </c>
      <c r="V26" s="152"/>
      <c r="W26" s="152"/>
      <c r="X26" s="152"/>
      <c r="Y26" s="152" t="s">
        <v>99</v>
      </c>
      <c r="Z26" s="165">
        <f>+M26*Z25</f>
        <v>185.89797395079594</v>
      </c>
      <c r="AA26" s="152"/>
      <c r="AB26" s="154"/>
      <c r="AC26" s="148"/>
      <c r="AD26" s="163">
        <f>MAX(AD24:AO24)</f>
        <v>1601</v>
      </c>
      <c r="AE26" s="152" t="s">
        <v>97</v>
      </c>
      <c r="AF26" s="164">
        <f>+AD26*AF25</f>
        <v>47.239255933290579</v>
      </c>
      <c r="AG26" s="152"/>
      <c r="AH26" s="152"/>
      <c r="AI26" s="152"/>
      <c r="AJ26" s="152" t="s">
        <v>98</v>
      </c>
      <c r="AK26" s="164">
        <f>+AD26*AK25</f>
        <v>1275.4599101988454</v>
      </c>
      <c r="AL26" s="152"/>
      <c r="AM26" s="152"/>
      <c r="AN26" s="152" t="s">
        <v>99</v>
      </c>
      <c r="AO26" s="166">
        <f>+AD26*AO25</f>
        <v>278.30083386786407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58" t="s">
        <v>93</v>
      </c>
      <c r="U27" s="25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94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95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96</v>
      </c>
      <c r="B30" s="151"/>
      <c r="C30" s="152" t="s">
        <v>97</v>
      </c>
      <c r="D30" s="153">
        <f>DIRECCIONALIDAD!J37/100</f>
        <v>0</v>
      </c>
      <c r="E30" s="152"/>
      <c r="F30" s="152" t="s">
        <v>98</v>
      </c>
      <c r="G30" s="153">
        <f>DIRECCIONALIDAD!J38/100</f>
        <v>0</v>
      </c>
      <c r="H30" s="152"/>
      <c r="I30" s="152" t="s">
        <v>99</v>
      </c>
      <c r="J30" s="153">
        <f>DIRECCIONALIDAD!J39/100</f>
        <v>0</v>
      </c>
      <c r="K30" s="154"/>
      <c r="L30" s="148"/>
      <c r="M30" s="151"/>
      <c r="N30" s="152"/>
      <c r="O30" s="152" t="s">
        <v>97</v>
      </c>
      <c r="P30" s="153">
        <f>DIRECCIONALIDAD!J40/100</f>
        <v>0</v>
      </c>
      <c r="Q30" s="152"/>
      <c r="R30" s="152"/>
      <c r="S30" s="152"/>
      <c r="T30" s="152" t="s">
        <v>98</v>
      </c>
      <c r="U30" s="153">
        <f>DIRECCIONALIDAD!J41/100</f>
        <v>0</v>
      </c>
      <c r="V30" s="152"/>
      <c r="W30" s="152"/>
      <c r="X30" s="152"/>
      <c r="Y30" s="152" t="s">
        <v>99</v>
      </c>
      <c r="Z30" s="153">
        <f>DIRECCIONALIDAD!J42/100</f>
        <v>0</v>
      </c>
      <c r="AA30" s="152"/>
      <c r="AB30" s="154"/>
      <c r="AC30" s="148"/>
      <c r="AD30" s="151"/>
      <c r="AE30" s="152" t="s">
        <v>97</v>
      </c>
      <c r="AF30" s="153">
        <f>DIRECCIONALIDAD!J43/100</f>
        <v>0</v>
      </c>
      <c r="AG30" s="152"/>
      <c r="AH30" s="152"/>
      <c r="AI30" s="152"/>
      <c r="AJ30" s="152" t="s">
        <v>98</v>
      </c>
      <c r="AK30" s="153">
        <f>DIRECCIONALIDAD!J44/100</f>
        <v>0</v>
      </c>
      <c r="AL30" s="152"/>
      <c r="AM30" s="152"/>
      <c r="AN30" s="152" t="s">
        <v>99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58" t="s">
        <v>93</v>
      </c>
      <c r="U31" s="258"/>
      <c r="V31" s="147" t="s">
        <v>100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94</v>
      </c>
      <c r="B32" s="149">
        <f>B13+B18+B23+B28</f>
        <v>817.5</v>
      </c>
      <c r="C32" s="149">
        <f t="shared" ref="C32:K32" si="24">C13+C18+C23+C28</f>
        <v>848.5</v>
      </c>
      <c r="D32" s="149">
        <f t="shared" si="24"/>
        <v>826</v>
      </c>
      <c r="E32" s="149">
        <f t="shared" si="24"/>
        <v>947</v>
      </c>
      <c r="F32" s="149">
        <f t="shared" si="24"/>
        <v>820</v>
      </c>
      <c r="G32" s="149">
        <f t="shared" si="24"/>
        <v>802</v>
      </c>
      <c r="H32" s="149">
        <f t="shared" si="24"/>
        <v>820</v>
      </c>
      <c r="I32" s="149">
        <f t="shared" si="24"/>
        <v>806</v>
      </c>
      <c r="J32" s="149">
        <f t="shared" si="24"/>
        <v>829.5</v>
      </c>
      <c r="K32" s="149">
        <f t="shared" si="24"/>
        <v>761.5</v>
      </c>
      <c r="L32" s="150"/>
      <c r="M32" s="149">
        <f>M13+M18+M23+M28</f>
        <v>829</v>
      </c>
      <c r="N32" s="149">
        <f t="shared" ref="N32:AB32" si="25">N13+N18+N23+N28</f>
        <v>815</v>
      </c>
      <c r="O32" s="149">
        <f t="shared" si="25"/>
        <v>788.5</v>
      </c>
      <c r="P32" s="149">
        <f t="shared" si="25"/>
        <v>774.5</v>
      </c>
      <c r="Q32" s="149">
        <f t="shared" si="25"/>
        <v>743.5</v>
      </c>
      <c r="R32" s="149">
        <f t="shared" si="25"/>
        <v>786.5</v>
      </c>
      <c r="S32" s="149">
        <f t="shared" si="25"/>
        <v>778</v>
      </c>
      <c r="T32" s="149">
        <f t="shared" si="25"/>
        <v>747</v>
      </c>
      <c r="U32" s="149">
        <f t="shared" si="25"/>
        <v>712.5</v>
      </c>
      <c r="V32" s="149">
        <f t="shared" si="25"/>
        <v>751</v>
      </c>
      <c r="W32" s="149">
        <f t="shared" si="25"/>
        <v>771.5</v>
      </c>
      <c r="X32" s="149">
        <f t="shared" si="25"/>
        <v>750.5</v>
      </c>
      <c r="Y32" s="149">
        <f t="shared" si="25"/>
        <v>750</v>
      </c>
      <c r="Z32" s="149">
        <f t="shared" si="25"/>
        <v>806</v>
      </c>
      <c r="AA32" s="149">
        <f t="shared" si="25"/>
        <v>796</v>
      </c>
      <c r="AB32" s="149">
        <f t="shared" si="25"/>
        <v>827</v>
      </c>
      <c r="AC32" s="150"/>
      <c r="AD32" s="149">
        <f>AD13+AD18+AD23+AD28</f>
        <v>726.5</v>
      </c>
      <c r="AE32" s="149">
        <f t="shared" ref="AE32:AO32" si="26">AE13+AE18+AE23+AE28</f>
        <v>701</v>
      </c>
      <c r="AF32" s="149">
        <f t="shared" si="26"/>
        <v>716.5</v>
      </c>
      <c r="AG32" s="149">
        <f t="shared" si="26"/>
        <v>817.5</v>
      </c>
      <c r="AH32" s="149">
        <f t="shared" si="26"/>
        <v>772</v>
      </c>
      <c r="AI32" s="149">
        <f t="shared" si="26"/>
        <v>735</v>
      </c>
      <c r="AJ32" s="149">
        <f t="shared" si="26"/>
        <v>739</v>
      </c>
      <c r="AK32" s="149">
        <f t="shared" si="26"/>
        <v>705</v>
      </c>
      <c r="AL32" s="149">
        <f t="shared" si="26"/>
        <v>636</v>
      </c>
      <c r="AM32" s="149">
        <f t="shared" si="26"/>
        <v>720</v>
      </c>
      <c r="AN32" s="149">
        <f t="shared" si="26"/>
        <v>877.5</v>
      </c>
      <c r="AO32" s="149">
        <f t="shared" si="26"/>
        <v>820.5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95</v>
      </c>
      <c r="B33" s="149"/>
      <c r="C33" s="149"/>
      <c r="D33" s="149"/>
      <c r="E33" s="149">
        <f>B32+C32+D32+E32</f>
        <v>3439</v>
      </c>
      <c r="F33" s="149">
        <f t="shared" ref="F33:K33" si="27">C32+D32+E32+F32</f>
        <v>3441.5</v>
      </c>
      <c r="G33" s="149">
        <f t="shared" si="27"/>
        <v>3395</v>
      </c>
      <c r="H33" s="149">
        <f t="shared" si="27"/>
        <v>3389</v>
      </c>
      <c r="I33" s="149">
        <f t="shared" si="27"/>
        <v>3248</v>
      </c>
      <c r="J33" s="149">
        <f t="shared" si="27"/>
        <v>3257.5</v>
      </c>
      <c r="K33" s="149">
        <f t="shared" si="27"/>
        <v>3217</v>
      </c>
      <c r="L33" s="150"/>
      <c r="M33" s="149"/>
      <c r="N33" s="149"/>
      <c r="O33" s="149"/>
      <c r="P33" s="149">
        <f>M32+N32+O32+P32</f>
        <v>3207</v>
      </c>
      <c r="Q33" s="149">
        <f t="shared" ref="Q33:AB33" si="28">N32+O32+P32+Q32</f>
        <v>3121.5</v>
      </c>
      <c r="R33" s="149">
        <f t="shared" si="28"/>
        <v>3093</v>
      </c>
      <c r="S33" s="149">
        <f t="shared" si="28"/>
        <v>3082.5</v>
      </c>
      <c r="T33" s="149">
        <f t="shared" si="28"/>
        <v>3055</v>
      </c>
      <c r="U33" s="149">
        <f t="shared" si="28"/>
        <v>3024</v>
      </c>
      <c r="V33" s="149">
        <f t="shared" si="28"/>
        <v>2988.5</v>
      </c>
      <c r="W33" s="149">
        <f t="shared" si="28"/>
        <v>2982</v>
      </c>
      <c r="X33" s="149">
        <f t="shared" si="28"/>
        <v>2985.5</v>
      </c>
      <c r="Y33" s="149">
        <f t="shared" si="28"/>
        <v>3023</v>
      </c>
      <c r="Z33" s="149">
        <f t="shared" si="28"/>
        <v>3078</v>
      </c>
      <c r="AA33" s="149">
        <f t="shared" si="28"/>
        <v>3102.5</v>
      </c>
      <c r="AB33" s="149">
        <f t="shared" si="28"/>
        <v>3179</v>
      </c>
      <c r="AC33" s="150"/>
      <c r="AD33" s="149"/>
      <c r="AE33" s="149"/>
      <c r="AF33" s="149"/>
      <c r="AG33" s="149">
        <f>AD32+AE32+AF32+AG32</f>
        <v>2961.5</v>
      </c>
      <c r="AH33" s="149">
        <f t="shared" ref="AH33:AO33" si="29">AE32+AF32+AG32+AH32</f>
        <v>3007</v>
      </c>
      <c r="AI33" s="149">
        <f t="shared" si="29"/>
        <v>3041</v>
      </c>
      <c r="AJ33" s="149">
        <f t="shared" si="29"/>
        <v>3063.5</v>
      </c>
      <c r="AK33" s="149">
        <f t="shared" si="29"/>
        <v>2951</v>
      </c>
      <c r="AL33" s="149">
        <f t="shared" si="29"/>
        <v>2815</v>
      </c>
      <c r="AM33" s="149">
        <f t="shared" si="29"/>
        <v>2800</v>
      </c>
      <c r="AN33" s="149">
        <f t="shared" si="29"/>
        <v>2938.5</v>
      </c>
      <c r="AO33" s="149">
        <f t="shared" si="29"/>
        <v>3054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59"/>
      <c r="R35" s="259"/>
      <c r="S35" s="259"/>
      <c r="T35" s="259"/>
      <c r="U35" s="259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8:N27"/>
  <sheetViews>
    <sheetView workbookViewId="0">
      <selection activeCell="H8" sqref="H8"/>
    </sheetView>
  </sheetViews>
  <sheetFormatPr baseColWidth="10" defaultRowHeight="12.75" x14ac:dyDescent="0.2"/>
  <sheetData>
    <row r="8" spans="8:14" x14ac:dyDescent="0.2">
      <c r="H8" t="s">
        <v>152</v>
      </c>
    </row>
    <row r="9" spans="8:14" ht="13.5" thickBot="1" x14ac:dyDescent="0.25"/>
    <row r="10" spans="8:14" ht="13.5" thickBot="1" x14ac:dyDescent="0.25">
      <c r="H10" s="266" t="s">
        <v>141</v>
      </c>
      <c r="I10" s="272" t="s">
        <v>142</v>
      </c>
      <c r="J10" s="273"/>
      <c r="K10" s="273"/>
      <c r="L10" s="274"/>
      <c r="M10" s="266" t="s">
        <v>143</v>
      </c>
      <c r="N10" s="275" t="s">
        <v>144</v>
      </c>
    </row>
    <row r="11" spans="8:14" ht="13.5" thickBot="1" x14ac:dyDescent="0.25">
      <c r="H11" s="267"/>
      <c r="I11" s="167" t="s">
        <v>145</v>
      </c>
      <c r="J11" s="167" t="s">
        <v>146</v>
      </c>
      <c r="K11" s="167" t="s">
        <v>147</v>
      </c>
      <c r="L11" s="167" t="s">
        <v>148</v>
      </c>
      <c r="M11" s="267"/>
      <c r="N11" s="276"/>
    </row>
    <row r="12" spans="8:14" ht="13.5" thickBot="1" x14ac:dyDescent="0.25">
      <c r="H12" s="266" t="s">
        <v>149</v>
      </c>
      <c r="I12" s="168">
        <v>967</v>
      </c>
      <c r="J12" s="168">
        <v>4833</v>
      </c>
      <c r="K12" s="168">
        <v>726</v>
      </c>
      <c r="L12" s="168">
        <v>79</v>
      </c>
      <c r="M12" s="268">
        <f>I12+J12+K12+L12</f>
        <v>6605</v>
      </c>
      <c r="N12" s="270">
        <f>M12/M19</f>
        <v>0.23091176059292406</v>
      </c>
    </row>
    <row r="13" spans="8:14" ht="13.5" thickBot="1" x14ac:dyDescent="0.25">
      <c r="H13" s="267"/>
      <c r="I13" s="169">
        <f>I12/M12</f>
        <v>0.14640423921271764</v>
      </c>
      <c r="J13" s="169">
        <f>J12/M12</f>
        <v>0.73171839515518544</v>
      </c>
      <c r="K13" s="169">
        <f>K12/M12</f>
        <v>0.10991672975018925</v>
      </c>
      <c r="L13" s="169">
        <f>L12/M12</f>
        <v>1.1960635881907647E-2</v>
      </c>
      <c r="M13" s="269"/>
      <c r="N13" s="271"/>
    </row>
    <row r="14" spans="8:14" ht="13.5" thickBot="1" x14ac:dyDescent="0.25">
      <c r="H14" s="266" t="s">
        <v>150</v>
      </c>
      <c r="I14" s="168">
        <v>1318</v>
      </c>
      <c r="J14" s="168">
        <v>5130</v>
      </c>
      <c r="K14" s="168">
        <v>864</v>
      </c>
      <c r="L14" s="168">
        <v>60</v>
      </c>
      <c r="M14" s="268">
        <f t="shared" ref="M14" si="0">I14+J14+K14+L14</f>
        <v>7372</v>
      </c>
      <c r="N14" s="270">
        <f>M14/M19</f>
        <v>0.25772619214095932</v>
      </c>
    </row>
    <row r="15" spans="8:14" ht="13.5" thickBot="1" x14ac:dyDescent="0.25">
      <c r="H15" s="267"/>
      <c r="I15" s="169">
        <f>I14/M14</f>
        <v>0.17878459034183397</v>
      </c>
      <c r="J15" s="169">
        <f>J14/M14</f>
        <v>0.69587628865979378</v>
      </c>
      <c r="K15" s="169">
        <f>K14/M14</f>
        <v>0.11720021703743896</v>
      </c>
      <c r="L15" s="169">
        <f>L14/M14</f>
        <v>8.1389039609332612E-3</v>
      </c>
      <c r="M15" s="269"/>
      <c r="N15" s="271"/>
    </row>
    <row r="16" spans="8:14" ht="13.5" thickBot="1" x14ac:dyDescent="0.25">
      <c r="H16" s="266" t="s">
        <v>151</v>
      </c>
      <c r="I16" s="168">
        <v>3422</v>
      </c>
      <c r="J16" s="168">
        <v>10000</v>
      </c>
      <c r="K16" s="168">
        <v>991</v>
      </c>
      <c r="L16" s="168">
        <v>214</v>
      </c>
      <c r="M16" s="268">
        <f t="shared" ref="M16" si="1">I16+J16+K16+L16</f>
        <v>14627</v>
      </c>
      <c r="N16" s="270">
        <f>M16/M19</f>
        <v>0.51136204726611667</v>
      </c>
    </row>
    <row r="17" spans="8:14" ht="13.5" thickBot="1" x14ac:dyDescent="0.25">
      <c r="H17" s="267"/>
      <c r="I17" s="169">
        <f>I16/M16</f>
        <v>0.23395091269569973</v>
      </c>
      <c r="J17" s="169">
        <f>J16/M16</f>
        <v>0.68366719081151295</v>
      </c>
      <c r="K17" s="169">
        <f>K16/M16</f>
        <v>6.7751418609420938E-2</v>
      </c>
      <c r="L17" s="169">
        <f>L16/M16</f>
        <v>1.4630477883366378E-2</v>
      </c>
      <c r="M17" s="269"/>
      <c r="N17" s="271"/>
    </row>
    <row r="18" spans="8:14" ht="15.75" thickBot="1" x14ac:dyDescent="0.3">
      <c r="H18" s="170"/>
      <c r="I18" s="170"/>
      <c r="J18" s="170"/>
      <c r="K18" s="170"/>
      <c r="L18" s="170"/>
      <c r="M18" s="170"/>
      <c r="N18" s="170"/>
    </row>
    <row r="19" spans="8:14" ht="16.5" thickBot="1" x14ac:dyDescent="0.25">
      <c r="H19" s="171" t="s">
        <v>143</v>
      </c>
      <c r="I19" s="172">
        <f>+I12+I14+I16</f>
        <v>5707</v>
      </c>
      <c r="J19" s="172">
        <f>+J12+J14+J16</f>
        <v>19963</v>
      </c>
      <c r="K19" s="172">
        <f>+K12+K14+K16</f>
        <v>2581</v>
      </c>
      <c r="L19" s="172">
        <f>+L12+L14+L16</f>
        <v>353</v>
      </c>
      <c r="M19" s="262">
        <f>I19+J19+K19+L19</f>
        <v>28604</v>
      </c>
      <c r="N19" s="263"/>
    </row>
    <row r="20" spans="8:14" ht="16.5" thickBot="1" x14ac:dyDescent="0.25">
      <c r="H20" s="173" t="s">
        <v>144</v>
      </c>
      <c r="I20" s="174">
        <f>I19/M19</f>
        <v>0.19951754999300797</v>
      </c>
      <c r="J20" s="174">
        <f>J19/M19</f>
        <v>0.69790938330303454</v>
      </c>
      <c r="K20" s="174">
        <f>K19/M19</f>
        <v>9.0232135365683128E-2</v>
      </c>
      <c r="L20" s="174">
        <f>L19/M19</f>
        <v>1.2340931338274368E-2</v>
      </c>
      <c r="M20" s="264"/>
      <c r="N20" s="265"/>
    </row>
    <row r="23" spans="8:14" x14ac:dyDescent="0.2">
      <c r="H23" t="s">
        <v>153</v>
      </c>
    </row>
    <row r="25" spans="8:14" x14ac:dyDescent="0.2">
      <c r="H25" s="175" t="s">
        <v>147</v>
      </c>
      <c r="I25" s="176">
        <f>+K12+K14+K16</f>
        <v>2581</v>
      </c>
    </row>
    <row r="26" spans="8:14" x14ac:dyDescent="0.2">
      <c r="H26" s="175" t="s">
        <v>154</v>
      </c>
      <c r="I26" s="176">
        <f>+K12+K14</f>
        <v>1590</v>
      </c>
      <c r="J26" s="177">
        <f>+I26/I25</f>
        <v>0.61604029445951181</v>
      </c>
    </row>
    <row r="27" spans="8:14" x14ac:dyDescent="0.2">
      <c r="H27" s="175" t="s">
        <v>155</v>
      </c>
      <c r="I27" s="176">
        <f>+K16</f>
        <v>991</v>
      </c>
      <c r="J27" s="177">
        <f>+I27/I25</f>
        <v>0.38395970554048819</v>
      </c>
    </row>
  </sheetData>
  <mergeCells count="14">
    <mergeCell ref="H10:H11"/>
    <mergeCell ref="I10:L10"/>
    <mergeCell ref="M10:M11"/>
    <mergeCell ref="N10:N11"/>
    <mergeCell ref="H12:H13"/>
    <mergeCell ref="M12:M13"/>
    <mergeCell ref="N12:N13"/>
    <mergeCell ref="M19:N20"/>
    <mergeCell ref="H14:H15"/>
    <mergeCell ref="M14:M15"/>
    <mergeCell ref="N14:N15"/>
    <mergeCell ref="H16:H17"/>
    <mergeCell ref="M16:M17"/>
    <mergeCell ref="N16:N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G-1</vt:lpstr>
      <vt:lpstr>G-2</vt:lpstr>
      <vt:lpstr>G-3</vt:lpstr>
      <vt:lpstr>G-Totales</vt:lpstr>
      <vt:lpstr>DIRECCIONALIDAD</vt:lpstr>
      <vt:lpstr>DIAGRAMA DE VOL</vt:lpstr>
      <vt:lpstr>Tabla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2016-07-18T22:39:38Z</cp:lastPrinted>
  <dcterms:created xsi:type="dcterms:W3CDTF">1998-04-02T13:38:56Z</dcterms:created>
  <dcterms:modified xsi:type="dcterms:W3CDTF">2019-01-17T22:22:50Z</dcterms:modified>
</cp:coreProperties>
</file>