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3\CR 43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20" i="4684" l="1"/>
  <c r="AD26" i="4688" l="1"/>
  <c r="AO26" i="4688" s="1"/>
  <c r="M26" i="4688"/>
  <c r="Z26" i="4688" s="1"/>
  <c r="B26" i="4688"/>
  <c r="J26" i="4688" s="1"/>
  <c r="AD16" i="4688"/>
  <c r="AO16" i="4688" s="1"/>
  <c r="M16" i="4688"/>
  <c r="Z16" i="4688" s="1"/>
  <c r="B16" i="4688"/>
  <c r="J16" i="4688" s="1"/>
  <c r="G26" i="4688" l="1"/>
  <c r="U26" i="4688"/>
  <c r="AK26" i="4688"/>
  <c r="D26" i="4688"/>
  <c r="P26" i="4688"/>
  <c r="AF26" i="4688"/>
  <c r="G16" i="4688"/>
  <c r="U16" i="4688"/>
  <c r="AK16" i="4688"/>
  <c r="D16" i="4688"/>
  <c r="P16" i="4688"/>
  <c r="AF16" i="468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O8" i="4688"/>
  <c r="S6" i="4681"/>
  <c r="L6" i="4681"/>
  <c r="D6" i="4681"/>
  <c r="E5" i="4681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5" i="4689" l="1"/>
  <c r="J20" i="4689"/>
  <c r="J22" i="4689"/>
  <c r="J26" i="4689"/>
  <c r="J23" i="4689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R34" i="4688"/>
  <c r="BG22" i="4688" s="1"/>
  <c r="W34" i="4688"/>
  <c r="BL22" i="4688" s="1"/>
  <c r="H34" i="4688"/>
  <c r="AX22" i="4688" s="1"/>
  <c r="AH34" i="4688"/>
  <c r="BV22" i="4688" s="1"/>
  <c r="I34" i="4688"/>
  <c r="AY22" i="4688" s="1"/>
  <c r="U23" i="4684"/>
  <c r="Z34" i="4688"/>
  <c r="BO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<sst xmlns="http://schemas.openxmlformats.org/spreadsheetml/2006/main" count="560" uniqueCount="152">
  <si>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</si>
  <si>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</si>
  <si>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</si>
  <si>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</si>
  <si>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</si>
  <si>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</si>
  <si>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</si>
  <si>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</si>
  <si>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</si>
  <si>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</si>
  <si>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</si>
  <si>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</si>
  <si>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</si>
  <si>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</si>
  <si>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</si>
  <si>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</si>
  <si>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</si>
  <si>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</si>
  <si>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</si>
  <si>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</si>
  <si>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</si>
  <si>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</si>
  <si>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</si>
  <si>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</si>
  <si>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</si>
  <si>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</si>
  <si>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</si>
  <si>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</si>
  <si>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</si>
  <si>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</si>
  <si>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</si>
  <si>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</si>
  <si>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</si>
  <si>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</si>
  <si>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</si>
  <si>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</si>
  <si>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</si>
  <si>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</si>
  <si>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</si>
  <si>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</si>
  <si>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</si>
  <si>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</si>
  <si>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</si>
  <si>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</si>
  <si>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</si>
  <si>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</si>
  <si>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</si>
  <si>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</si>
  <si>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</si>
  <si>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</si>
  <si>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</si>
  <si>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</si>
  <si>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</si>
  <si>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</si>
  <si>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</si>
  <si>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</si>
  <si>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</si>
  <si>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</si>
  <si>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</si>
  <si>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</si>
  <si>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</si>
  <si>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</si>
  <si>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</si>
  <si>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</si>
  <si>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</si>
  <si>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</si>
  <si>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</si>
  <si>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</si>
  <si>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</si>
  <si>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</si>
  <si>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</si>
  <si>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</si>
  <si>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</si>
  <si>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</si>
  <si>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</si>
  <si>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</si>
  <si>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</si>
  <si>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</si>
  <si>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</si>
  <si>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</si>
  <si>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</si>
  <si>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</si>
  <si>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</si>
  <si>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</si>
  <si>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</si>
  <si>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</si>
  <si>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</si>
  <si>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</si>
  <si>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</si>
  <si>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</si>
  <si>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</si>
  <si>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</si>
  <si>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</si>
  <si>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</si>
  <si>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</si>
  <si>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</si>
  <si>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</si>
  <si>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</si>
  <si>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</si>
  <si>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</si>
  <si>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</si>
  <si>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</si>
  <si>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</si>
  <si>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</si>
  <si>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</si>
  <si>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</si>
  <si>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</si>
  <si>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</si>
  <si>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</si>
  <si>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</si>
  <si>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</si>
  <si>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</si>
  <si>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</si>
  <si>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</si>
  <si>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</si>
  <si>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</si>
  <si>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</si>
  <si>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</si>
  <si>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</si>
  <si>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</si>
  <si>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</si>
  <si>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</si>
  <si>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</si>
  <si>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</si>
  <si>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</si>
  <si>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</si>
  <si>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</si>
  <si>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</si>
  <si>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</si>
  <si>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</si>
  <si>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</si>
  <si>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</si>
  <si>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</si>
  <si>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</si>
  <si>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</si>
  <si>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</si>
  <si>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</si>
  <si>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</si>
  <si>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</si>
  <si>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</si>
  <si>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</si>
  <si>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</si>
  <si>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</si>
  <si>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</si>
  <si>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</si>
  <si>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</si>
  <si>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</si>
  <si>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 </t>
  </si>
  <si>
    <t xml:space="preserve">VOL MAX </t>
  </si>
  <si>
    <t>CALLE 79 X CARRERA 43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</si>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</sst>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</xf>
    <xf numFmtId="14" fontId="1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</xf>
    <xf numFmtId="1" fontId="2" fillId="0" borderId="0" xfId="0" applyNumberFormat="1" applyFont="1" applyBorder="1" applyAlignment="1" applyProtection="1">
      <alignment horizontal="center" vertical="center"/>
    </xf>
    <xf numFmtId="1" fontId="2" fillId="0" borderId="23" xfId="0" applyNumberFormat="1" applyFont="1" applyBorder="1" applyAlignment="1" applyProtection="1">
      <alignment horizontal="center" vertical="center"/>
    </xf>
    <xf numFmtId="1" fontId="4" fillId="0" borderId="0" xfId="0" applyNumberFormat="1" applyFont="1" applyBorder="1" applyAlignment="1" applyProtection="1">
      <alignment horizontal="center" vertical="center"/>
    </xf>
    <xf numFmtId="49" fontId="14" fillId="0" borderId="0" xfId="0" applyNumberFormat="1" applyFont="1" applyBorder="1" applyAlignment="1" applyProtection="1">
      <alignment vertical="center"/>
    </xf>
    <xf numFmtId="0" fontId="0" fillId="0" borderId="0" xfId="0" applyAlignment="1">
      <alignment wrapText="1"/>
    </xf>
    <xf numFmtId="20" fontId="8" fillId="0" borderId="1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  <xf numFmtId="1" fontId="18" fillId="0" borderId="1" xfId="0" applyNumberFormat="1" applyFont="1" applyBorder="1" applyAlignment="1" applyProtection="1">
      <alignment horizontal="center" vertical="center" wrapText="1"/>
    </xf>
    <xf numFmtId="1" fontId="18" fillId="0" borderId="1" xfId="0" applyNumberFormat="1" applyFont="1" applyBorder="1" applyAlignment="1" applyProtection="1">
      <alignment horizontal="center" vertical="center"/>
    </xf>
    <xf numFmtId="20" fontId="8" fillId="0" borderId="3" xfId="0" applyNumberFormat="1" applyFont="1" applyBorder="1" applyAlignment="1" applyProtection="1">
      <alignment horizontal="center" vertical="center" wrapText="1"/>
    </xf>
    <xf numFmtId="1" fontId="18" fillId="0" borderId="4" xfId="0" applyNumberFormat="1" applyFont="1" applyBorder="1" applyAlignment="1" applyProtection="1">
      <alignment horizontal="center" vertical="center"/>
    </xf>
    <xf numFmtId="1" fontId="18" fillId="0" borderId="5" xfId="0" applyNumberFormat="1" applyFont="1" applyBorder="1" applyAlignment="1" applyProtection="1">
      <alignment horizontal="center" vertical="center"/>
    </xf>
    <xf numFmtId="0" fontId="18" fillId="0" borderId="3" xfId="0" applyFont="1" applyBorder="1" applyAlignment="1" applyProtection="1">
      <alignment horizontal="center" vertical="center"/>
    </xf>
    <xf numFmtId="20" fontId="8" fillId="0" borderId="2" xfId="0" applyNumberFormat="1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/>
    </xf>
    <xf numFmtId="1" fontId="18" fillId="0" borderId="2" xfId="0" applyNumberFormat="1" applyFont="1" applyBorder="1" applyAlignment="1" applyProtection="1">
      <alignment horizontal="center" vertical="center" wrapText="1"/>
    </xf>
    <xf numFmtId="1" fontId="18" fillId="0" borderId="2" xfId="0" applyNumberFormat="1" applyFont="1" applyBorder="1" applyAlignment="1" applyProtection="1">
      <alignment horizontal="center" vertical="center"/>
    </xf>
    <xf numFmtId="20" fontId="8" fillId="0" borderId="8" xfId="0" applyNumberFormat="1" applyFont="1" applyBorder="1" applyAlignment="1" applyProtection="1">
      <alignment horizontal="center" vertical="center" wrapText="1"/>
    </xf>
    <xf numFmtId="1" fontId="18" fillId="0" borderId="3" xfId="0" applyNumberFormat="1" applyFont="1" applyBorder="1" applyAlignment="1" applyProtection="1">
      <alignment horizontal="center" vertical="center" wrapText="1"/>
    </xf>
    <xf numFmtId="1" fontId="18" fillId="0" borderId="3" xfId="0" applyNumberFormat="1" applyFont="1" applyBorder="1" applyAlignment="1" applyProtection="1">
      <alignment horizontal="center" vertical="center"/>
    </xf>
    <xf numFmtId="1" fontId="18" fillId="0" borderId="6" xfId="0" applyNumberFormat="1" applyFont="1" applyBorder="1" applyAlignment="1" applyProtection="1">
      <alignment horizontal="center" vertical="center"/>
    </xf>
    <xf numFmtId="1" fontId="18" fillId="0" borderId="11" xfId="0" applyNumberFormat="1" applyFont="1" applyBorder="1" applyAlignment="1" applyProtection="1">
      <alignment horizontal="center" vertical="center"/>
    </xf>
    <xf numFmtId="0" fontId="8" fillId="0" borderId="12" xfId="0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NumberFormat="1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330</c:v>
                </c:pt>
                <c:pt idx="1">
                  <c:v>324.5</c:v>
                </c:pt>
                <c:pt idx="2">
                  <c:v>270.5</c:v>
                </c:pt>
                <c:pt idx="3">
                  <c:v>266</c:v>
                </c:pt>
                <c:pt idx="4">
                  <c:v>214</c:v>
                </c:pt>
                <c:pt idx="5">
                  <c:v>245</c:v>
                </c:pt>
                <c:pt idx="6">
                  <c:v>191.5</c:v>
                </c:pt>
                <c:pt idx="7">
                  <c:v>194.5</c:v>
                </c:pt>
                <c:pt idx="8">
                  <c:v>189</c:v>
                </c:pt>
                <c:pt idx="9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1392"/>
        <c:axId val="175000888"/>
      </c:barChart>
      <c:catAx>
        <c:axId val="17497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1191</c:v>
                </c:pt>
                <c:pt idx="4">
                  <c:v>1075</c:v>
                </c:pt>
                <c:pt idx="5">
                  <c:v>995.5</c:v>
                </c:pt>
                <c:pt idx="6">
                  <c:v>916.5</c:v>
                </c:pt>
                <c:pt idx="7">
                  <c:v>845</c:v>
                </c:pt>
                <c:pt idx="8">
                  <c:v>820</c:v>
                </c:pt>
                <c:pt idx="9">
                  <c:v>803</c:v>
                </c:pt>
                <c:pt idx="13">
                  <c:v>788.5</c:v>
                </c:pt>
                <c:pt idx="14">
                  <c:v>783.5</c:v>
                </c:pt>
                <c:pt idx="15">
                  <c:v>755</c:v>
                </c:pt>
                <c:pt idx="16">
                  <c:v>791.5</c:v>
                </c:pt>
                <c:pt idx="17">
                  <c:v>792.5</c:v>
                </c:pt>
                <c:pt idx="18">
                  <c:v>774</c:v>
                </c:pt>
                <c:pt idx="19">
                  <c:v>754.5</c:v>
                </c:pt>
                <c:pt idx="20">
                  <c:v>755.5</c:v>
                </c:pt>
                <c:pt idx="21">
                  <c:v>793.5</c:v>
                </c:pt>
                <c:pt idx="22">
                  <c:v>814.5</c:v>
                </c:pt>
                <c:pt idx="23">
                  <c:v>853.5</c:v>
                </c:pt>
                <c:pt idx="24">
                  <c:v>834</c:v>
                </c:pt>
                <c:pt idx="25">
                  <c:v>842.5</c:v>
                </c:pt>
                <c:pt idx="29">
                  <c:v>776.5</c:v>
                </c:pt>
                <c:pt idx="30">
                  <c:v>790.5</c:v>
                </c:pt>
                <c:pt idx="31">
                  <c:v>774.5</c:v>
                </c:pt>
                <c:pt idx="32">
                  <c:v>788.5</c:v>
                </c:pt>
                <c:pt idx="33">
                  <c:v>796</c:v>
                </c:pt>
                <c:pt idx="34">
                  <c:v>761</c:v>
                </c:pt>
                <c:pt idx="35">
                  <c:v>758</c:v>
                </c:pt>
                <c:pt idx="36">
                  <c:v>749.5</c:v>
                </c:pt>
                <c:pt idx="37">
                  <c:v>732.5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1918</c:v>
                </c:pt>
                <c:pt idx="4">
                  <c:v>1889.5</c:v>
                </c:pt>
                <c:pt idx="5">
                  <c:v>1899</c:v>
                </c:pt>
                <c:pt idx="6">
                  <c:v>1874</c:v>
                </c:pt>
                <c:pt idx="7">
                  <c:v>1874</c:v>
                </c:pt>
                <c:pt idx="8">
                  <c:v>1884</c:v>
                </c:pt>
                <c:pt idx="9">
                  <c:v>1844.5</c:v>
                </c:pt>
                <c:pt idx="13">
                  <c:v>1786.5</c:v>
                </c:pt>
                <c:pt idx="14">
                  <c:v>1793.5</c:v>
                </c:pt>
                <c:pt idx="15">
                  <c:v>1838.5</c:v>
                </c:pt>
                <c:pt idx="16">
                  <c:v>1899.5</c:v>
                </c:pt>
                <c:pt idx="17">
                  <c:v>1972</c:v>
                </c:pt>
                <c:pt idx="18">
                  <c:v>1983</c:v>
                </c:pt>
                <c:pt idx="19">
                  <c:v>1937.5</c:v>
                </c:pt>
                <c:pt idx="20">
                  <c:v>1878.5</c:v>
                </c:pt>
                <c:pt idx="21">
                  <c:v>1839.5</c:v>
                </c:pt>
                <c:pt idx="22">
                  <c:v>1818</c:v>
                </c:pt>
                <c:pt idx="23">
                  <c:v>1862</c:v>
                </c:pt>
                <c:pt idx="24">
                  <c:v>1860.5</c:v>
                </c:pt>
                <c:pt idx="25">
                  <c:v>1899.5</c:v>
                </c:pt>
                <c:pt idx="29">
                  <c:v>1871</c:v>
                </c:pt>
                <c:pt idx="30">
                  <c:v>1923.5</c:v>
                </c:pt>
                <c:pt idx="31">
                  <c:v>1953</c:v>
                </c:pt>
                <c:pt idx="32">
                  <c:v>1976</c:v>
                </c:pt>
                <c:pt idx="33">
                  <c:v>1937.5</c:v>
                </c:pt>
                <c:pt idx="34">
                  <c:v>1995.5</c:v>
                </c:pt>
                <c:pt idx="35">
                  <c:v>2027.5</c:v>
                </c:pt>
                <c:pt idx="36">
                  <c:v>2026</c:v>
                </c:pt>
                <c:pt idx="37">
                  <c:v>2051.5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3109</c:v>
                </c:pt>
                <c:pt idx="4">
                  <c:v>2964.5</c:v>
                </c:pt>
                <c:pt idx="5">
                  <c:v>2894.5</c:v>
                </c:pt>
                <c:pt idx="6">
                  <c:v>2790.5</c:v>
                </c:pt>
                <c:pt idx="7">
                  <c:v>2719</c:v>
                </c:pt>
                <c:pt idx="8">
                  <c:v>2704</c:v>
                </c:pt>
                <c:pt idx="9">
                  <c:v>2647.5</c:v>
                </c:pt>
                <c:pt idx="13">
                  <c:v>2575</c:v>
                </c:pt>
                <c:pt idx="14">
                  <c:v>2577</c:v>
                </c:pt>
                <c:pt idx="15">
                  <c:v>2593.5</c:v>
                </c:pt>
                <c:pt idx="16">
                  <c:v>2691</c:v>
                </c:pt>
                <c:pt idx="17">
                  <c:v>2764.5</c:v>
                </c:pt>
                <c:pt idx="18">
                  <c:v>2757</c:v>
                </c:pt>
                <c:pt idx="19">
                  <c:v>2692</c:v>
                </c:pt>
                <c:pt idx="20">
                  <c:v>2634</c:v>
                </c:pt>
                <c:pt idx="21">
                  <c:v>2633</c:v>
                </c:pt>
                <c:pt idx="22">
                  <c:v>2632.5</c:v>
                </c:pt>
                <c:pt idx="23">
                  <c:v>2715.5</c:v>
                </c:pt>
                <c:pt idx="24">
                  <c:v>2694.5</c:v>
                </c:pt>
                <c:pt idx="25">
                  <c:v>2742</c:v>
                </c:pt>
                <c:pt idx="29">
                  <c:v>2647.5</c:v>
                </c:pt>
                <c:pt idx="30">
                  <c:v>2714</c:v>
                </c:pt>
                <c:pt idx="31">
                  <c:v>2727.5</c:v>
                </c:pt>
                <c:pt idx="32">
                  <c:v>2764.5</c:v>
                </c:pt>
                <c:pt idx="33">
                  <c:v>2733.5</c:v>
                </c:pt>
                <c:pt idx="34">
                  <c:v>2756.5</c:v>
                </c:pt>
                <c:pt idx="35">
                  <c:v>2785.5</c:v>
                </c:pt>
                <c:pt idx="36">
                  <c:v>2775.5</c:v>
                </c:pt>
                <c:pt idx="37">
                  <c:v>2784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51688"/>
        <c:axId val="175852080"/>
      </c:lineChart>
      <c:catAx>
        <c:axId val="175851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5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52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51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199</c:v>
                </c:pt>
                <c:pt idx="1">
                  <c:v>208</c:v>
                </c:pt>
                <c:pt idx="2">
                  <c:v>178.5</c:v>
                </c:pt>
                <c:pt idx="3">
                  <c:v>191</c:v>
                </c:pt>
                <c:pt idx="4">
                  <c:v>213</c:v>
                </c:pt>
                <c:pt idx="5">
                  <c:v>192</c:v>
                </c:pt>
                <c:pt idx="6">
                  <c:v>192.5</c:v>
                </c:pt>
                <c:pt idx="7">
                  <c:v>198.5</c:v>
                </c:pt>
                <c:pt idx="8">
                  <c:v>178</c:v>
                </c:pt>
                <c:pt idx="9">
                  <c:v>189</c:v>
                </c:pt>
                <c:pt idx="10">
                  <c:v>184</c:v>
                </c:pt>
                <c:pt idx="11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7976"/>
        <c:axId val="175098360"/>
      </c:barChart>
      <c:catAx>
        <c:axId val="17509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204</c:v>
                </c:pt>
                <c:pt idx="1">
                  <c:v>222.5</c:v>
                </c:pt>
                <c:pt idx="2">
                  <c:v>173</c:v>
                </c:pt>
                <c:pt idx="3">
                  <c:v>189</c:v>
                </c:pt>
                <c:pt idx="4">
                  <c:v>199</c:v>
                </c:pt>
                <c:pt idx="5">
                  <c:v>194</c:v>
                </c:pt>
                <c:pt idx="6">
                  <c:v>209.5</c:v>
                </c:pt>
                <c:pt idx="7">
                  <c:v>190</c:v>
                </c:pt>
                <c:pt idx="8">
                  <c:v>180.5</c:v>
                </c:pt>
                <c:pt idx="9">
                  <c:v>174.5</c:v>
                </c:pt>
                <c:pt idx="10">
                  <c:v>210.5</c:v>
                </c:pt>
                <c:pt idx="11">
                  <c:v>228</c:v>
                </c:pt>
                <c:pt idx="12">
                  <c:v>201.5</c:v>
                </c:pt>
                <c:pt idx="13">
                  <c:v>213.5</c:v>
                </c:pt>
                <c:pt idx="14">
                  <c:v>191</c:v>
                </c:pt>
                <c:pt idx="15">
                  <c:v>236.5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59112"/>
        <c:axId val="173559192"/>
      </c:barChart>
      <c:catAx>
        <c:axId val="17515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5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59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484.5</c:v>
                </c:pt>
                <c:pt idx="1">
                  <c:v>485</c:v>
                </c:pt>
                <c:pt idx="2">
                  <c:v>491.5</c:v>
                </c:pt>
                <c:pt idx="3">
                  <c:v>457</c:v>
                </c:pt>
                <c:pt idx="4">
                  <c:v>456</c:v>
                </c:pt>
                <c:pt idx="5">
                  <c:v>494.5</c:v>
                </c:pt>
                <c:pt idx="6">
                  <c:v>466.5</c:v>
                </c:pt>
                <c:pt idx="7">
                  <c:v>457</c:v>
                </c:pt>
                <c:pt idx="8">
                  <c:v>466</c:v>
                </c:pt>
                <c:pt idx="9">
                  <c:v>455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23584"/>
        <c:axId val="175523968"/>
      </c:barChart>
      <c:catAx>
        <c:axId val="17552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2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2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433</c:v>
                </c:pt>
                <c:pt idx="1">
                  <c:v>471</c:v>
                </c:pt>
                <c:pt idx="2">
                  <c:v>464.5</c:v>
                </c:pt>
                <c:pt idx="3">
                  <c:v>502.5</c:v>
                </c:pt>
                <c:pt idx="4">
                  <c:v>485.5</c:v>
                </c:pt>
                <c:pt idx="5">
                  <c:v>500.5</c:v>
                </c:pt>
                <c:pt idx="6">
                  <c:v>487.5</c:v>
                </c:pt>
                <c:pt idx="7">
                  <c:v>464</c:v>
                </c:pt>
                <c:pt idx="8">
                  <c:v>543.5</c:v>
                </c:pt>
                <c:pt idx="9">
                  <c:v>532.5</c:v>
                </c:pt>
                <c:pt idx="10">
                  <c:v>486</c:v>
                </c:pt>
                <c:pt idx="11">
                  <c:v>489.5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55656"/>
        <c:axId val="175560136"/>
      </c:barChart>
      <c:catAx>
        <c:axId val="17555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6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6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460.5</c:v>
                </c:pt>
                <c:pt idx="1">
                  <c:v>462.5</c:v>
                </c:pt>
                <c:pt idx="2">
                  <c:v>443</c:v>
                </c:pt>
                <c:pt idx="3">
                  <c:v>420.5</c:v>
                </c:pt>
                <c:pt idx="4">
                  <c:v>467.5</c:v>
                </c:pt>
                <c:pt idx="5">
                  <c:v>507.5</c:v>
                </c:pt>
                <c:pt idx="6">
                  <c:v>504</c:v>
                </c:pt>
                <c:pt idx="7">
                  <c:v>493</c:v>
                </c:pt>
                <c:pt idx="8">
                  <c:v>478.5</c:v>
                </c:pt>
                <c:pt idx="9">
                  <c:v>462</c:v>
                </c:pt>
                <c:pt idx="10">
                  <c:v>445</c:v>
                </c:pt>
                <c:pt idx="11">
                  <c:v>454</c:v>
                </c:pt>
                <c:pt idx="12">
                  <c:v>457</c:v>
                </c:pt>
                <c:pt idx="13">
                  <c:v>506</c:v>
                </c:pt>
                <c:pt idx="14">
                  <c:v>443.5</c:v>
                </c:pt>
                <c:pt idx="15">
                  <c:v>493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57512"/>
        <c:axId val="175848944"/>
      </c:barChart>
      <c:catAx>
        <c:axId val="17365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5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814.5</c:v>
                </c:pt>
                <c:pt idx="1">
                  <c:v>809.5</c:v>
                </c:pt>
                <c:pt idx="2">
                  <c:v>762</c:v>
                </c:pt>
                <c:pt idx="3">
                  <c:v>723</c:v>
                </c:pt>
                <c:pt idx="4">
                  <c:v>670</c:v>
                </c:pt>
                <c:pt idx="5">
                  <c:v>739.5</c:v>
                </c:pt>
                <c:pt idx="6">
                  <c:v>658</c:v>
                </c:pt>
                <c:pt idx="7">
                  <c:v>651.5</c:v>
                </c:pt>
                <c:pt idx="8">
                  <c:v>655</c:v>
                </c:pt>
                <c:pt idx="9">
                  <c:v>683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57904"/>
        <c:axId val="173655552"/>
      </c:barChart>
      <c:catAx>
        <c:axId val="17365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5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5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632</c:v>
                </c:pt>
                <c:pt idx="1">
                  <c:v>679</c:v>
                </c:pt>
                <c:pt idx="2">
                  <c:v>643</c:v>
                </c:pt>
                <c:pt idx="3">
                  <c:v>693.5</c:v>
                </c:pt>
                <c:pt idx="4">
                  <c:v>698.5</c:v>
                </c:pt>
                <c:pt idx="5">
                  <c:v>692.5</c:v>
                </c:pt>
                <c:pt idx="6">
                  <c:v>680</c:v>
                </c:pt>
                <c:pt idx="7">
                  <c:v>662.5</c:v>
                </c:pt>
                <c:pt idx="8">
                  <c:v>721.5</c:v>
                </c:pt>
                <c:pt idx="9">
                  <c:v>721.5</c:v>
                </c:pt>
                <c:pt idx="10">
                  <c:v>670</c:v>
                </c:pt>
                <c:pt idx="11">
                  <c:v>671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56336"/>
        <c:axId val="175849728"/>
      </c:barChart>
      <c:catAx>
        <c:axId val="17365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5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664.5</c:v>
                </c:pt>
                <c:pt idx="1">
                  <c:v>685</c:v>
                </c:pt>
                <c:pt idx="2">
                  <c:v>616</c:v>
                </c:pt>
                <c:pt idx="3">
                  <c:v>609.5</c:v>
                </c:pt>
                <c:pt idx="4">
                  <c:v>666.5</c:v>
                </c:pt>
                <c:pt idx="5">
                  <c:v>701.5</c:v>
                </c:pt>
                <c:pt idx="6">
                  <c:v>713.5</c:v>
                </c:pt>
                <c:pt idx="7">
                  <c:v>683</c:v>
                </c:pt>
                <c:pt idx="8">
                  <c:v>659</c:v>
                </c:pt>
                <c:pt idx="9">
                  <c:v>636.5</c:v>
                </c:pt>
                <c:pt idx="10">
                  <c:v>655.5</c:v>
                </c:pt>
                <c:pt idx="11">
                  <c:v>682</c:v>
                </c:pt>
                <c:pt idx="12">
                  <c:v>658.5</c:v>
                </c:pt>
                <c:pt idx="13">
                  <c:v>719.5</c:v>
                </c:pt>
                <c:pt idx="14">
                  <c:v>634.5</c:v>
                </c:pt>
                <c:pt idx="15">
                  <c:v>729.5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50512"/>
        <c:axId val="175850904"/>
      </c:barChart>
      <c:catAx>
        <c:axId val="17585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5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5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5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4440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2" width="6" style="1" customWidth="1"/>
    <col min="23" max="23" width="9" style="1" customWidth="1"/>
    <col min="24" max="24" width="6.85546875" style="135" customWidth="1"/>
    <col min="25" max="25" width="7.5703125" customWidth="1"/>
    <col min="26" max="26" width="8.42578125" customWidth="1"/>
    <col min="27" max="27" width="9.5703125" customWidth="1"/>
    <col min="28" max="28" width="7.5703125" customWidth="1"/>
    <col min="29" max="29" width="8.7109375" customWidth="1"/>
    <col min="30" max="30" width="10.85546875" customWidth="1"/>
    <col min="31" max="32" width="6.7109375" customWidth="1"/>
    <col min="33" max="33" width="8.28515625" style="1" customWidth="1"/>
    <col min="34" max="34" width="7.42578125" style="1" customWidth="1"/>
    <col min="35" max="35" width="7.28515625" style="1" customWidth="1"/>
    <col min="36" max="36" width="8.28515625" style="1" customWidth="1"/>
    <col min="37" max="16384" width="11.5703125" style="1"/>
  </cols>
  <sheetData>
    <row r="1" spans="1:3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</row>
    <row r="2" spans="1:32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25"/>
      <c r="X2" s="1"/>
      <c r="Y2" s="1"/>
      <c r="Z2" s="1"/>
      <c r="AA2" s="1"/>
      <c r="AB2" s="1"/>
      <c r="AC2" s="1"/>
      <c r="AD2" s="1"/>
      <c r="AE2" s="1"/>
      <c r="AF2" s="1"/>
    </row>
    <row r="3" spans="1:3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X3" s="1"/>
      <c r="Y3" s="1"/>
      <c r="Z3" s="1"/>
      <c r="AA3" s="1"/>
      <c r="AB3" s="1"/>
      <c r="AC3" s="1"/>
      <c r="AD3" s="1"/>
      <c r="AE3" s="1"/>
      <c r="AF3" s="1"/>
    </row>
    <row r="4" spans="1:32" ht="12.75" customHeight="1" x14ac:dyDescent="0.2">
      <c r="A4" s="169" t="s">
        <v>54</v>
      </c>
      <c r="B4" s="169"/>
      <c r="C4" s="169"/>
      <c r="D4" s="26"/>
      <c r="E4" s="167" t="s">
        <v>60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  <c r="V4" s="41"/>
      <c r="X4" s="1"/>
      <c r="Y4" s="1"/>
      <c r="Z4" s="1"/>
      <c r="AA4" s="1"/>
      <c r="AB4" s="1"/>
      <c r="AC4" s="1"/>
      <c r="AD4" s="1"/>
      <c r="AE4" s="1"/>
      <c r="AF4" s="1"/>
    </row>
    <row r="5" spans="1:32" ht="12.75" customHeight="1" x14ac:dyDescent="0.2">
      <c r="A5" s="164" t="s">
        <v>56</v>
      </c>
      <c r="B5" s="164"/>
      <c r="C5" s="164"/>
      <c r="D5" s="167" t="s">
        <v>149</v>
      </c>
      <c r="E5" s="167"/>
      <c r="F5" s="167"/>
      <c r="G5" s="167"/>
      <c r="H5" s="167"/>
      <c r="I5" s="164" t="s">
        <v>53</v>
      </c>
      <c r="J5" s="164"/>
      <c r="K5" s="164"/>
      <c r="L5" s="168">
        <v>1353</v>
      </c>
      <c r="M5" s="168"/>
      <c r="N5" s="168"/>
      <c r="O5" s="12"/>
      <c r="P5" s="164" t="s">
        <v>57</v>
      </c>
      <c r="Q5" s="164"/>
      <c r="R5" s="164"/>
      <c r="S5" s="166" t="s">
        <v>146</v>
      </c>
      <c r="T5" s="166"/>
      <c r="U5" s="166"/>
      <c r="V5" s="128"/>
      <c r="X5" s="1"/>
      <c r="Y5" s="1"/>
      <c r="Z5" s="1"/>
      <c r="AA5" s="1"/>
      <c r="AB5" s="1"/>
      <c r="AC5" s="1"/>
      <c r="AD5" s="1"/>
      <c r="AE5" s="1"/>
      <c r="AF5" s="1"/>
    </row>
    <row r="6" spans="1:32" ht="12.75" customHeight="1" x14ac:dyDescent="0.2">
      <c r="A6" s="164" t="s">
        <v>55</v>
      </c>
      <c r="B6" s="164"/>
      <c r="C6" s="164"/>
      <c r="D6" s="170" t="s">
        <v>150</v>
      </c>
      <c r="E6" s="170"/>
      <c r="F6" s="170"/>
      <c r="G6" s="170"/>
      <c r="H6" s="170"/>
      <c r="I6" s="164" t="s">
        <v>59</v>
      </c>
      <c r="J6" s="164"/>
      <c r="K6" s="164"/>
      <c r="L6" s="162">
        <v>2</v>
      </c>
      <c r="M6" s="162"/>
      <c r="N6" s="162"/>
      <c r="O6" s="42"/>
      <c r="P6" s="164" t="s">
        <v>58</v>
      </c>
      <c r="Q6" s="164"/>
      <c r="R6" s="164"/>
      <c r="S6" s="163">
        <v>43425</v>
      </c>
      <c r="T6" s="163"/>
      <c r="U6" s="163"/>
      <c r="V6" s="129"/>
      <c r="X6" s="1"/>
      <c r="Y6" s="1"/>
      <c r="Z6" s="1"/>
      <c r="AA6" s="1"/>
      <c r="AB6" s="1"/>
      <c r="AC6" s="1"/>
      <c r="AD6" s="1"/>
      <c r="AE6" s="1"/>
      <c r="AF6" s="1"/>
    </row>
    <row r="7" spans="1:32" ht="14.25" customHeight="1" x14ac:dyDescent="0.2">
      <c r="A7" s="13"/>
      <c r="B7" s="11"/>
      <c r="C7" s="11"/>
      <c r="D7" s="11"/>
      <c r="E7" s="161"/>
      <c r="F7" s="161"/>
      <c r="G7" s="161"/>
      <c r="H7" s="161"/>
      <c r="I7" s="161"/>
      <c r="J7" s="161"/>
      <c r="K7" s="161"/>
      <c r="L7" s="12"/>
      <c r="M7" s="12"/>
      <c r="N7" s="14"/>
      <c r="O7" s="12"/>
      <c r="P7" s="12"/>
      <c r="Q7" s="12"/>
      <c r="R7" s="12"/>
      <c r="S7" s="12"/>
      <c r="T7" s="12"/>
      <c r="U7" s="12"/>
      <c r="V7" s="12"/>
      <c r="X7" s="1"/>
      <c r="Y7" s="1"/>
      <c r="Z7" s="1"/>
      <c r="AA7" s="1"/>
      <c r="AB7" s="1"/>
      <c r="AC7" s="1"/>
      <c r="AD7" s="1"/>
      <c r="AE7" s="1"/>
      <c r="AF7" s="1"/>
    </row>
    <row r="8" spans="1:32" ht="14.25" customHeight="1" x14ac:dyDescent="0.2">
      <c r="A8" s="175" t="s">
        <v>36</v>
      </c>
      <c r="B8" s="172" t="s">
        <v>34</v>
      </c>
      <c r="C8" s="173"/>
      <c r="D8" s="173"/>
      <c r="E8" s="174"/>
      <c r="F8" s="175" t="s">
        <v>35</v>
      </c>
      <c r="G8" s="175" t="s">
        <v>37</v>
      </c>
      <c r="H8" s="175" t="s">
        <v>36</v>
      </c>
      <c r="I8" s="172" t="s">
        <v>34</v>
      </c>
      <c r="J8" s="173"/>
      <c r="K8" s="173"/>
      <c r="L8" s="174"/>
      <c r="M8" s="175" t="s">
        <v>35</v>
      </c>
      <c r="N8" s="175" t="s">
        <v>37</v>
      </c>
      <c r="O8" s="175" t="s">
        <v>36</v>
      </c>
      <c r="P8" s="172" t="s">
        <v>34</v>
      </c>
      <c r="Q8" s="173"/>
      <c r="R8" s="173"/>
      <c r="S8" s="174"/>
      <c r="T8" s="175" t="s">
        <v>35</v>
      </c>
      <c r="U8" s="175" t="s">
        <v>37</v>
      </c>
      <c r="V8" s="130"/>
      <c r="X8" s="1"/>
      <c r="Y8" s="1"/>
      <c r="Z8" s="1"/>
      <c r="AA8" s="1"/>
      <c r="AB8" s="1"/>
      <c r="AC8" s="1"/>
      <c r="AD8" s="1"/>
      <c r="AE8" s="1"/>
      <c r="AF8" s="1"/>
    </row>
    <row r="9" spans="1:32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  <c r="V9" s="130"/>
      <c r="X9" s="1"/>
      <c r="Y9" s="1"/>
      <c r="Z9" s="126"/>
      <c r="AA9" s="126"/>
      <c r="AB9" s="126"/>
      <c r="AC9" s="127"/>
      <c r="AD9" s="1"/>
      <c r="AE9" s="1"/>
      <c r="AF9" s="1"/>
    </row>
    <row r="10" spans="1:32" ht="24" customHeight="1" x14ac:dyDescent="0.2">
      <c r="A10" s="136" t="s">
        <v>11</v>
      </c>
      <c r="B10" s="137">
        <v>138</v>
      </c>
      <c r="C10" s="137">
        <v>206</v>
      </c>
      <c r="D10" s="137">
        <v>20</v>
      </c>
      <c r="E10" s="137">
        <v>6</v>
      </c>
      <c r="F10" s="138">
        <f t="shared" ref="F10:F22" si="0">B10*0.5+C10*1+D10*2+E10*2.5</f>
        <v>330</v>
      </c>
      <c r="G10" s="139"/>
      <c r="H10" s="140" t="s">
        <v>4</v>
      </c>
      <c r="I10" s="137">
        <v>50</v>
      </c>
      <c r="J10" s="137">
        <v>130</v>
      </c>
      <c r="K10" s="137">
        <v>12</v>
      </c>
      <c r="L10" s="137">
        <v>4</v>
      </c>
      <c r="M10" s="138">
        <f t="shared" ref="M10:M22" si="1">I10*0.5+J10*1+K10*2+L10*2.5</f>
        <v>189</v>
      </c>
      <c r="N10" s="141">
        <f>F20+F21+F22+M10</f>
        <v>788.5</v>
      </c>
      <c r="O10" s="140" t="s">
        <v>43</v>
      </c>
      <c r="P10" s="137">
        <v>59</v>
      </c>
      <c r="Q10" s="137">
        <v>145</v>
      </c>
      <c r="R10" s="137">
        <v>11</v>
      </c>
      <c r="S10" s="137">
        <v>1</v>
      </c>
      <c r="T10" s="138">
        <f t="shared" ref="T10:T21" si="2">P10*0.5+Q10*1+R10*2+S10*2.5</f>
        <v>199</v>
      </c>
      <c r="U10" s="142"/>
      <c r="V10" s="13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24" customHeight="1" x14ac:dyDescent="0.2">
      <c r="A11" s="136" t="s">
        <v>14</v>
      </c>
      <c r="B11" s="137">
        <v>122</v>
      </c>
      <c r="C11" s="137">
        <v>212</v>
      </c>
      <c r="D11" s="137">
        <v>22</v>
      </c>
      <c r="E11" s="137">
        <v>3</v>
      </c>
      <c r="F11" s="138">
        <f t="shared" si="0"/>
        <v>324.5</v>
      </c>
      <c r="G11" s="139"/>
      <c r="H11" s="140" t="s">
        <v>5</v>
      </c>
      <c r="I11" s="137">
        <v>58</v>
      </c>
      <c r="J11" s="137">
        <v>143</v>
      </c>
      <c r="K11" s="137">
        <v>11</v>
      </c>
      <c r="L11" s="137">
        <v>2</v>
      </c>
      <c r="M11" s="138">
        <f t="shared" si="1"/>
        <v>199</v>
      </c>
      <c r="N11" s="141">
        <f>F21+F22+M10+M11</f>
        <v>783.5</v>
      </c>
      <c r="O11" s="140" t="s">
        <v>44</v>
      </c>
      <c r="P11" s="137">
        <v>55</v>
      </c>
      <c r="Q11" s="137">
        <v>151</v>
      </c>
      <c r="R11" s="137">
        <v>11</v>
      </c>
      <c r="S11" s="137">
        <v>3</v>
      </c>
      <c r="T11" s="138">
        <f t="shared" si="2"/>
        <v>208</v>
      </c>
      <c r="U11" s="139"/>
      <c r="V11" s="132"/>
      <c r="X11" s="1"/>
      <c r="Y11" s="1"/>
      <c r="Z11" s="1"/>
      <c r="AA11" s="1"/>
      <c r="AB11" s="1"/>
      <c r="AC11" s="1"/>
      <c r="AD11" s="1"/>
      <c r="AE11" s="1"/>
      <c r="AF11" s="1"/>
    </row>
    <row r="12" spans="1:32" ht="24" customHeight="1" x14ac:dyDescent="0.2">
      <c r="A12" s="136" t="s">
        <v>17</v>
      </c>
      <c r="B12" s="137">
        <v>99</v>
      </c>
      <c r="C12" s="137">
        <v>172</v>
      </c>
      <c r="D12" s="137">
        <v>22</v>
      </c>
      <c r="E12" s="137">
        <v>2</v>
      </c>
      <c r="F12" s="138">
        <f t="shared" si="0"/>
        <v>270.5</v>
      </c>
      <c r="G12" s="139"/>
      <c r="H12" s="140" t="s">
        <v>6</v>
      </c>
      <c r="I12" s="137">
        <v>40</v>
      </c>
      <c r="J12" s="137">
        <v>138</v>
      </c>
      <c r="K12" s="137">
        <v>13</v>
      </c>
      <c r="L12" s="137">
        <v>4</v>
      </c>
      <c r="M12" s="138">
        <f t="shared" si="1"/>
        <v>194</v>
      </c>
      <c r="N12" s="139">
        <f>F22+M10+M11+M12</f>
        <v>755</v>
      </c>
      <c r="O12" s="140" t="s">
        <v>32</v>
      </c>
      <c r="P12" s="137">
        <v>41</v>
      </c>
      <c r="Q12" s="137">
        <v>123</v>
      </c>
      <c r="R12" s="137">
        <v>15</v>
      </c>
      <c r="S12" s="137">
        <v>2</v>
      </c>
      <c r="T12" s="138">
        <f t="shared" si="2"/>
        <v>178.5</v>
      </c>
      <c r="U12" s="139"/>
      <c r="V12" s="132"/>
      <c r="X12" s="1"/>
      <c r="Y12" s="1"/>
      <c r="Z12" s="1"/>
      <c r="AA12" s="1"/>
      <c r="AB12" s="1"/>
      <c r="AC12" s="1"/>
      <c r="AD12" s="1"/>
      <c r="AE12" s="1"/>
      <c r="AF12" s="1"/>
    </row>
    <row r="13" spans="1:32" ht="24" customHeight="1" x14ac:dyDescent="0.2">
      <c r="A13" s="136" t="s">
        <v>19</v>
      </c>
      <c r="B13" s="137">
        <v>70</v>
      </c>
      <c r="C13" s="137">
        <v>195</v>
      </c>
      <c r="D13" s="137">
        <v>13</v>
      </c>
      <c r="E13" s="137">
        <v>4</v>
      </c>
      <c r="F13" s="138">
        <f t="shared" si="0"/>
        <v>266</v>
      </c>
      <c r="G13" s="139">
        <f t="shared" ref="G13:G19" si="3">F10+F11+F12+F13</f>
        <v>1191</v>
      </c>
      <c r="H13" s="140" t="s">
        <v>7</v>
      </c>
      <c r="I13" s="137">
        <v>49</v>
      </c>
      <c r="J13" s="137">
        <v>154</v>
      </c>
      <c r="K13" s="137">
        <v>13</v>
      </c>
      <c r="L13" s="137">
        <v>2</v>
      </c>
      <c r="M13" s="138">
        <f t="shared" si="1"/>
        <v>209.5</v>
      </c>
      <c r="N13" s="139">
        <f t="shared" ref="N13:N18" si="4">M10+M11+M12+M13</f>
        <v>791.5</v>
      </c>
      <c r="O13" s="140" t="s">
        <v>33</v>
      </c>
      <c r="P13" s="137">
        <v>47</v>
      </c>
      <c r="Q13" s="137">
        <v>141</v>
      </c>
      <c r="R13" s="137">
        <v>12</v>
      </c>
      <c r="S13" s="137">
        <v>1</v>
      </c>
      <c r="T13" s="138">
        <f t="shared" si="2"/>
        <v>191</v>
      </c>
      <c r="U13" s="139">
        <f t="shared" ref="U13:U21" si="5">T10+T11+T12+T13</f>
        <v>776.5</v>
      </c>
      <c r="V13" s="132"/>
      <c r="X13" s="1"/>
      <c r="Y13" s="1"/>
      <c r="Z13" s="1"/>
      <c r="AA13" s="1"/>
      <c r="AB13" s="1"/>
      <c r="AC13" s="1"/>
      <c r="AD13" s="1"/>
      <c r="AE13" s="1"/>
      <c r="AF13" s="1"/>
    </row>
    <row r="14" spans="1:32" ht="24" customHeight="1" x14ac:dyDescent="0.2">
      <c r="A14" s="136" t="s">
        <v>21</v>
      </c>
      <c r="B14" s="137">
        <v>67</v>
      </c>
      <c r="C14" s="137">
        <v>150</v>
      </c>
      <c r="D14" s="137">
        <v>14</v>
      </c>
      <c r="E14" s="137">
        <v>1</v>
      </c>
      <c r="F14" s="138">
        <f t="shared" si="0"/>
        <v>214</v>
      </c>
      <c r="G14" s="139">
        <f t="shared" si="3"/>
        <v>1075</v>
      </c>
      <c r="H14" s="140" t="s">
        <v>9</v>
      </c>
      <c r="I14" s="137">
        <v>41</v>
      </c>
      <c r="J14" s="137">
        <v>142</v>
      </c>
      <c r="K14" s="137">
        <v>10</v>
      </c>
      <c r="L14" s="137">
        <v>3</v>
      </c>
      <c r="M14" s="138">
        <f t="shared" si="1"/>
        <v>190</v>
      </c>
      <c r="N14" s="139">
        <f t="shared" si="4"/>
        <v>792.5</v>
      </c>
      <c r="O14" s="140" t="s">
        <v>29</v>
      </c>
      <c r="P14" s="143">
        <v>49</v>
      </c>
      <c r="Q14" s="143">
        <v>154</v>
      </c>
      <c r="R14" s="143">
        <v>11</v>
      </c>
      <c r="S14" s="143">
        <v>5</v>
      </c>
      <c r="T14" s="138">
        <f t="shared" si="2"/>
        <v>213</v>
      </c>
      <c r="U14" s="139">
        <f t="shared" si="5"/>
        <v>790.5</v>
      </c>
      <c r="V14" s="132"/>
      <c r="X14" s="1"/>
      <c r="Y14" s="1"/>
      <c r="Z14" s="1"/>
      <c r="AA14" s="1"/>
      <c r="AB14" s="1"/>
      <c r="AC14" s="1"/>
      <c r="AD14" s="1"/>
      <c r="AE14" s="1"/>
      <c r="AF14" s="1"/>
    </row>
    <row r="15" spans="1:32" ht="24" customHeight="1" x14ac:dyDescent="0.2">
      <c r="A15" s="136" t="s">
        <v>23</v>
      </c>
      <c r="B15" s="137">
        <v>77</v>
      </c>
      <c r="C15" s="137">
        <v>156</v>
      </c>
      <c r="D15" s="137">
        <v>19</v>
      </c>
      <c r="E15" s="137">
        <v>5</v>
      </c>
      <c r="F15" s="138">
        <f t="shared" si="0"/>
        <v>245</v>
      </c>
      <c r="G15" s="139">
        <f t="shared" si="3"/>
        <v>995.5</v>
      </c>
      <c r="H15" s="140" t="s">
        <v>12</v>
      </c>
      <c r="I15" s="137">
        <v>39</v>
      </c>
      <c r="J15" s="137">
        <v>138</v>
      </c>
      <c r="K15" s="137">
        <v>9</v>
      </c>
      <c r="L15" s="137">
        <v>2</v>
      </c>
      <c r="M15" s="138">
        <f t="shared" si="1"/>
        <v>180.5</v>
      </c>
      <c r="N15" s="139">
        <f t="shared" si="4"/>
        <v>774</v>
      </c>
      <c r="O15" s="136" t="s">
        <v>30</v>
      </c>
      <c r="P15" s="137">
        <v>41</v>
      </c>
      <c r="Q15" s="137">
        <v>140</v>
      </c>
      <c r="R15" s="137">
        <v>12</v>
      </c>
      <c r="S15" s="137">
        <v>3</v>
      </c>
      <c r="T15" s="138">
        <f t="shared" si="2"/>
        <v>192</v>
      </c>
      <c r="U15" s="139">
        <f t="shared" si="5"/>
        <v>774.5</v>
      </c>
      <c r="V15" s="132"/>
      <c r="X15" s="1"/>
      <c r="Y15" s="1"/>
      <c r="Z15" s="1"/>
      <c r="AA15" s="1"/>
      <c r="AB15" s="1"/>
      <c r="AC15" s="1"/>
      <c r="AD15" s="1"/>
      <c r="AE15" s="1"/>
      <c r="AF15" s="1"/>
    </row>
    <row r="16" spans="1:32" ht="24" customHeight="1" x14ac:dyDescent="0.2">
      <c r="A16" s="136" t="s">
        <v>39</v>
      </c>
      <c r="B16" s="137">
        <v>50</v>
      </c>
      <c r="C16" s="137">
        <v>137</v>
      </c>
      <c r="D16" s="137">
        <v>11</v>
      </c>
      <c r="E16" s="137">
        <v>3</v>
      </c>
      <c r="F16" s="138">
        <f t="shared" si="0"/>
        <v>191.5</v>
      </c>
      <c r="G16" s="139">
        <f t="shared" si="3"/>
        <v>916.5</v>
      </c>
      <c r="H16" s="140" t="s">
        <v>15</v>
      </c>
      <c r="I16" s="137">
        <v>36</v>
      </c>
      <c r="J16" s="137">
        <v>135</v>
      </c>
      <c r="K16" s="137">
        <v>7</v>
      </c>
      <c r="L16" s="137">
        <v>3</v>
      </c>
      <c r="M16" s="138">
        <f t="shared" si="1"/>
        <v>174.5</v>
      </c>
      <c r="N16" s="139">
        <f t="shared" si="4"/>
        <v>754.5</v>
      </c>
      <c r="O16" s="140" t="s">
        <v>8</v>
      </c>
      <c r="P16" s="137">
        <v>46</v>
      </c>
      <c r="Q16" s="137">
        <v>131</v>
      </c>
      <c r="R16" s="137">
        <v>13</v>
      </c>
      <c r="S16" s="137">
        <v>5</v>
      </c>
      <c r="T16" s="138">
        <f t="shared" si="2"/>
        <v>192.5</v>
      </c>
      <c r="U16" s="139">
        <f t="shared" si="5"/>
        <v>788.5</v>
      </c>
      <c r="V16" s="132"/>
      <c r="X16" s="1"/>
      <c r="Y16" s="1"/>
      <c r="Z16" s="1"/>
      <c r="AA16" s="1"/>
      <c r="AB16" s="1"/>
      <c r="AC16" s="1"/>
      <c r="AD16" s="1"/>
      <c r="AE16" s="1"/>
      <c r="AF16" s="1"/>
    </row>
    <row r="17" spans="1:32" ht="24" customHeight="1" x14ac:dyDescent="0.2">
      <c r="A17" s="136" t="s">
        <v>40</v>
      </c>
      <c r="B17" s="137">
        <v>41</v>
      </c>
      <c r="C17" s="137">
        <v>142</v>
      </c>
      <c r="D17" s="137">
        <v>11</v>
      </c>
      <c r="E17" s="137">
        <v>4</v>
      </c>
      <c r="F17" s="138">
        <f t="shared" si="0"/>
        <v>194.5</v>
      </c>
      <c r="G17" s="139">
        <f t="shared" si="3"/>
        <v>845</v>
      </c>
      <c r="H17" s="140" t="s">
        <v>18</v>
      </c>
      <c r="I17" s="137">
        <v>50</v>
      </c>
      <c r="J17" s="137">
        <v>158</v>
      </c>
      <c r="K17" s="137">
        <v>10</v>
      </c>
      <c r="L17" s="137">
        <v>3</v>
      </c>
      <c r="M17" s="138">
        <f t="shared" si="1"/>
        <v>210.5</v>
      </c>
      <c r="N17" s="139">
        <f t="shared" si="4"/>
        <v>755.5</v>
      </c>
      <c r="O17" s="140" t="s">
        <v>10</v>
      </c>
      <c r="P17" s="137">
        <v>63</v>
      </c>
      <c r="Q17" s="137">
        <v>130</v>
      </c>
      <c r="R17" s="137">
        <v>16</v>
      </c>
      <c r="S17" s="137">
        <v>2</v>
      </c>
      <c r="T17" s="138">
        <f t="shared" si="2"/>
        <v>198.5</v>
      </c>
      <c r="U17" s="139">
        <f t="shared" si="5"/>
        <v>796</v>
      </c>
      <c r="V17" s="132"/>
      <c r="X17" s="1"/>
      <c r="Y17" s="1"/>
      <c r="Z17" s="1"/>
      <c r="AA17" s="1"/>
      <c r="AB17" s="1"/>
      <c r="AC17" s="1"/>
      <c r="AD17" s="1"/>
      <c r="AE17" s="1"/>
      <c r="AF17" s="1"/>
    </row>
    <row r="18" spans="1:32" ht="24" customHeight="1" x14ac:dyDescent="0.2">
      <c r="A18" s="136" t="s">
        <v>41</v>
      </c>
      <c r="B18" s="137">
        <v>44</v>
      </c>
      <c r="C18" s="137">
        <v>140</v>
      </c>
      <c r="D18" s="137">
        <v>11</v>
      </c>
      <c r="E18" s="137">
        <v>2</v>
      </c>
      <c r="F18" s="138">
        <f t="shared" si="0"/>
        <v>189</v>
      </c>
      <c r="G18" s="139">
        <f t="shared" si="3"/>
        <v>820</v>
      </c>
      <c r="H18" s="140" t="s">
        <v>20</v>
      </c>
      <c r="I18" s="137">
        <v>53</v>
      </c>
      <c r="J18" s="137">
        <v>177</v>
      </c>
      <c r="K18" s="137">
        <v>11</v>
      </c>
      <c r="L18" s="137">
        <v>1</v>
      </c>
      <c r="M18" s="138">
        <f t="shared" si="1"/>
        <v>228</v>
      </c>
      <c r="N18" s="139">
        <f t="shared" si="4"/>
        <v>793.5</v>
      </c>
      <c r="O18" s="140" t="s">
        <v>13</v>
      </c>
      <c r="P18" s="137">
        <v>58</v>
      </c>
      <c r="Q18" s="137">
        <v>127</v>
      </c>
      <c r="R18" s="137">
        <v>11</v>
      </c>
      <c r="S18" s="137">
        <v>0</v>
      </c>
      <c r="T18" s="138">
        <f t="shared" si="2"/>
        <v>178</v>
      </c>
      <c r="U18" s="139">
        <f t="shared" si="5"/>
        <v>761</v>
      </c>
      <c r="V18" s="13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24" customHeight="1" thickBot="1" x14ac:dyDescent="0.25">
      <c r="A19" s="144" t="s">
        <v>42</v>
      </c>
      <c r="B19" s="145">
        <v>54</v>
      </c>
      <c r="C19" s="145">
        <v>173</v>
      </c>
      <c r="D19" s="145">
        <v>14</v>
      </c>
      <c r="E19" s="145">
        <v>0</v>
      </c>
      <c r="F19" s="146">
        <f t="shared" si="0"/>
        <v>228</v>
      </c>
      <c r="G19" s="147">
        <f t="shared" si="3"/>
        <v>803</v>
      </c>
      <c r="H19" s="148" t="s">
        <v>22</v>
      </c>
      <c r="I19" s="143">
        <v>61</v>
      </c>
      <c r="J19" s="143">
        <v>140</v>
      </c>
      <c r="K19" s="143">
        <v>13</v>
      </c>
      <c r="L19" s="143">
        <v>2</v>
      </c>
      <c r="M19" s="138">
        <f t="shared" si="1"/>
        <v>201.5</v>
      </c>
      <c r="N19" s="139">
        <f>M16+M17+M18+M19</f>
        <v>814.5</v>
      </c>
      <c r="O19" s="140" t="s">
        <v>16</v>
      </c>
      <c r="P19" s="137">
        <v>50</v>
      </c>
      <c r="Q19" s="137">
        <v>138</v>
      </c>
      <c r="R19" s="137">
        <v>13</v>
      </c>
      <c r="S19" s="137">
        <v>0</v>
      </c>
      <c r="T19" s="138">
        <f t="shared" si="2"/>
        <v>189</v>
      </c>
      <c r="U19" s="139">
        <f t="shared" si="5"/>
        <v>758</v>
      </c>
      <c r="V19" s="13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24" customHeight="1" x14ac:dyDescent="0.2">
      <c r="A20" s="140" t="s">
        <v>27</v>
      </c>
      <c r="B20" s="143">
        <v>54</v>
      </c>
      <c r="C20" s="143">
        <v>145</v>
      </c>
      <c r="D20" s="143">
        <v>11</v>
      </c>
      <c r="E20" s="143">
        <v>4</v>
      </c>
      <c r="F20" s="149">
        <f t="shared" si="0"/>
        <v>204</v>
      </c>
      <c r="G20" s="150"/>
      <c r="H20" s="140" t="s">
        <v>24</v>
      </c>
      <c r="I20" s="137">
        <v>69</v>
      </c>
      <c r="J20" s="137">
        <v>143</v>
      </c>
      <c r="K20" s="137">
        <v>13</v>
      </c>
      <c r="L20" s="137">
        <v>4</v>
      </c>
      <c r="M20" s="149">
        <f t="shared" si="1"/>
        <v>213.5</v>
      </c>
      <c r="N20" s="139">
        <f>M17+M18+M19+M20</f>
        <v>853.5</v>
      </c>
      <c r="O20" s="140" t="s">
        <v>45</v>
      </c>
      <c r="P20" s="143">
        <v>45</v>
      </c>
      <c r="Q20" s="143">
        <v>133</v>
      </c>
      <c r="R20" s="143">
        <v>13</v>
      </c>
      <c r="S20" s="143">
        <v>1</v>
      </c>
      <c r="T20" s="149">
        <f t="shared" si="2"/>
        <v>184</v>
      </c>
      <c r="U20" s="139">
        <f t="shared" si="5"/>
        <v>749.5</v>
      </c>
      <c r="V20" s="13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24" customHeight="1" thickBot="1" x14ac:dyDescent="0.25">
      <c r="A21" s="140" t="s">
        <v>28</v>
      </c>
      <c r="B21" s="137">
        <v>51</v>
      </c>
      <c r="C21" s="137">
        <v>158</v>
      </c>
      <c r="D21" s="137">
        <v>12</v>
      </c>
      <c r="E21" s="137">
        <v>6</v>
      </c>
      <c r="F21" s="138">
        <f t="shared" si="0"/>
        <v>222.5</v>
      </c>
      <c r="G21" s="151"/>
      <c r="H21" s="148" t="s">
        <v>25</v>
      </c>
      <c r="I21" s="137">
        <v>52</v>
      </c>
      <c r="J21" s="137">
        <v>136</v>
      </c>
      <c r="K21" s="137">
        <v>12</v>
      </c>
      <c r="L21" s="137">
        <v>2</v>
      </c>
      <c r="M21" s="138">
        <f t="shared" si="1"/>
        <v>191</v>
      </c>
      <c r="N21" s="139">
        <f>M18+M19+M20+M21</f>
        <v>834</v>
      </c>
      <c r="O21" s="144" t="s">
        <v>46</v>
      </c>
      <c r="P21" s="145">
        <v>41</v>
      </c>
      <c r="Q21" s="145">
        <v>139</v>
      </c>
      <c r="R21" s="145">
        <v>11</v>
      </c>
      <c r="S21" s="145">
        <v>0</v>
      </c>
      <c r="T21" s="146">
        <f t="shared" si="2"/>
        <v>181.5</v>
      </c>
      <c r="U21" s="147">
        <f t="shared" si="5"/>
        <v>732.5</v>
      </c>
      <c r="V21" s="13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24.75" customHeight="1" thickBot="1" x14ac:dyDescent="0.25">
      <c r="A22" s="140" t="s">
        <v>1</v>
      </c>
      <c r="B22" s="137">
        <v>40</v>
      </c>
      <c r="C22" s="137">
        <v>126</v>
      </c>
      <c r="D22" s="137">
        <v>11</v>
      </c>
      <c r="E22" s="137">
        <v>2</v>
      </c>
      <c r="F22" s="138">
        <f t="shared" si="0"/>
        <v>173</v>
      </c>
      <c r="G22" s="139"/>
      <c r="H22" s="144" t="s">
        <v>26</v>
      </c>
      <c r="I22" s="145">
        <v>81</v>
      </c>
      <c r="J22" s="145">
        <v>167</v>
      </c>
      <c r="K22" s="145">
        <v>12</v>
      </c>
      <c r="L22" s="145">
        <v>2</v>
      </c>
      <c r="M22" s="138">
        <f t="shared" si="1"/>
        <v>236.5</v>
      </c>
      <c r="N22" s="147">
        <f>M19+M20+M21+M22</f>
        <v>842.5</v>
      </c>
      <c r="O22" s="140"/>
      <c r="P22" s="143"/>
      <c r="Q22" s="143"/>
      <c r="R22" s="143"/>
      <c r="S22" s="143"/>
      <c r="T22" s="149"/>
      <c r="U22" s="152"/>
      <c r="V22" s="13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53">
        <f>MAX(G13:G19)</f>
        <v>1191</v>
      </c>
      <c r="H23" s="181" t="s">
        <v>48</v>
      </c>
      <c r="I23" s="182"/>
      <c r="J23" s="186" t="s">
        <v>50</v>
      </c>
      <c r="K23" s="187"/>
      <c r="L23" s="187"/>
      <c r="M23" s="188"/>
      <c r="N23" s="54">
        <f>MAX(N10:N22)</f>
        <v>853.5</v>
      </c>
      <c r="O23" s="177" t="s">
        <v>49</v>
      </c>
      <c r="P23" s="178"/>
      <c r="Q23" s="183" t="s">
        <v>50</v>
      </c>
      <c r="R23" s="184"/>
      <c r="S23" s="184"/>
      <c r="T23" s="185"/>
      <c r="U23" s="53">
        <f>MAX(U13:U21)</f>
        <v>796</v>
      </c>
      <c r="V23" s="133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4.25" customHeight="1" x14ac:dyDescent="0.2">
      <c r="A24" s="179"/>
      <c r="B24" s="180"/>
      <c r="C24" s="52" t="s">
        <v>71</v>
      </c>
      <c r="D24" s="55"/>
      <c r="E24" s="55"/>
      <c r="F24" s="56" t="s">
        <v>63</v>
      </c>
      <c r="G24" s="153"/>
      <c r="H24" s="179"/>
      <c r="I24" s="180"/>
      <c r="J24" s="52" t="s">
        <v>71</v>
      </c>
      <c r="K24" s="55"/>
      <c r="L24" s="55"/>
      <c r="M24" s="56" t="s">
        <v>90</v>
      </c>
      <c r="N24" s="153"/>
      <c r="O24" s="179"/>
      <c r="P24" s="180"/>
      <c r="Q24" s="52" t="s">
        <v>71</v>
      </c>
      <c r="R24" s="55"/>
      <c r="S24" s="55"/>
      <c r="T24" s="56" t="s">
        <v>84</v>
      </c>
      <c r="U24" s="57"/>
      <c r="V24" s="78"/>
      <c r="X24" s="1"/>
      <c r="Y24" s="1"/>
      <c r="Z24" s="1"/>
      <c r="AA24" s="1"/>
      <c r="AB24" s="1"/>
      <c r="AC24" s="1"/>
      <c r="AD24" s="1"/>
      <c r="AE24" s="1"/>
      <c r="AF24" s="1"/>
    </row>
    <row r="25" spans="1:32" ht="24.75" customHeight="1" x14ac:dyDescent="0.2">
      <c r="A25" s="154"/>
      <c r="B25" s="25"/>
      <c r="C25" s="25"/>
      <c r="D25" s="25"/>
      <c r="E25" s="25"/>
      <c r="F25" s="25"/>
      <c r="G25" s="155"/>
      <c r="H25" s="154"/>
      <c r="I25" s="25"/>
      <c r="J25" s="25"/>
      <c r="K25" s="25"/>
      <c r="L25" s="25"/>
      <c r="M25" s="25"/>
      <c r="N25" s="155"/>
      <c r="O25" s="154"/>
      <c r="P25" s="25"/>
      <c r="Q25" s="25"/>
      <c r="R25" s="25"/>
      <c r="S25" s="25"/>
      <c r="T25" s="25"/>
      <c r="U25" s="155"/>
      <c r="V25" s="24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 s="134"/>
      <c r="W26" s="134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 s="28"/>
      <c r="W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V28" s="134"/>
      <c r="W28" s="134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V29" s="134"/>
      <c r="W29" s="134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V30" s="5"/>
      <c r="W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Z37" s="1" t="s">
        <v>27</v>
      </c>
      <c r="AA37" s="1"/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Z38" s="1" t="s">
        <v>28</v>
      </c>
      <c r="AA38" s="1"/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Z39" s="1" t="s">
        <v>1</v>
      </c>
      <c r="AA39" s="1"/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Z40" s="1" t="s">
        <v>4</v>
      </c>
      <c r="AA40" s="1"/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Z41" s="1" t="s">
        <v>5</v>
      </c>
      <c r="AA41" s="1"/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Z42" s="1" t="s">
        <v>6</v>
      </c>
      <c r="AA42" s="1"/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Z43" s="1" t="s">
        <v>7</v>
      </c>
      <c r="AA43" s="1"/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Z44" s="1" t="s">
        <v>9</v>
      </c>
      <c r="AA44" s="1"/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Z45" s="1" t="s">
        <v>12</v>
      </c>
      <c r="AA45" s="1"/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Z46" s="1" t="s">
        <v>15</v>
      </c>
      <c r="AA46" s="1"/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Z47" s="1" t="s">
        <v>18</v>
      </c>
      <c r="AA47" s="1"/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Z48" s="1" t="s">
        <v>20</v>
      </c>
      <c r="AA48" s="1"/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Z49" s="1" t="s">
        <v>22</v>
      </c>
      <c r="AA49" s="1"/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Z50" s="1" t="s">
        <v>24</v>
      </c>
      <c r="AA50" s="1"/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Z51" s="1" t="s">
        <v>25</v>
      </c>
      <c r="AA51" s="1"/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Z52" s="1" t="s">
        <v>26</v>
      </c>
      <c r="AA52" s="1"/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</sheetData>
  <mergeCells count="35">
    <mergeCell ref="O23:P24"/>
    <mergeCell ref="Q23:T23"/>
    <mergeCell ref="A8:A9"/>
    <mergeCell ref="O8:O9"/>
    <mergeCell ref="U8:U9"/>
    <mergeCell ref="T8:T9"/>
    <mergeCell ref="P8:S8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I8:L8"/>
    <mergeCell ref="M8:M9"/>
    <mergeCell ref="E7:K7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I5:K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67" t="str">
        <f>'G-2'!E4:H4</f>
        <v>DE OBRA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7" t="str">
        <f>'G-2'!D5:H5</f>
        <v>CALLE 79 X CARRERA 43</v>
      </c>
      <c r="E5" s="167"/>
      <c r="F5" s="167"/>
      <c r="G5" s="167"/>
      <c r="H5" s="167"/>
      <c r="I5" s="164" t="s">
        <v>53</v>
      </c>
      <c r="J5" s="164"/>
      <c r="K5" s="164"/>
      <c r="L5" s="168">
        <f>'G-2'!L5:N5</f>
        <v>1353</v>
      </c>
      <c r="M5" s="168"/>
      <c r="N5" s="168"/>
      <c r="O5" s="12"/>
      <c r="P5" s="164" t="s">
        <v>57</v>
      </c>
      <c r="Q5" s="164"/>
      <c r="R5" s="164"/>
      <c r="S5" s="166" t="s">
        <v>92</v>
      </c>
      <c r="T5" s="166"/>
      <c r="U5" s="166"/>
    </row>
    <row r="6" spans="1:28" ht="12.75" customHeight="1" x14ac:dyDescent="0.2">
      <c r="A6" s="164" t="s">
        <v>55</v>
      </c>
      <c r="B6" s="164"/>
      <c r="C6" s="164"/>
      <c r="D6" s="170" t="s">
        <v>151</v>
      </c>
      <c r="E6" s="170"/>
      <c r="F6" s="170"/>
      <c r="G6" s="170"/>
      <c r="H6" s="170"/>
      <c r="I6" s="164" t="s">
        <v>59</v>
      </c>
      <c r="J6" s="164"/>
      <c r="K6" s="164"/>
      <c r="L6" s="162">
        <v>3</v>
      </c>
      <c r="M6" s="162"/>
      <c r="N6" s="162"/>
      <c r="O6" s="42"/>
      <c r="P6" s="164" t="s">
        <v>58</v>
      </c>
      <c r="Q6" s="164"/>
      <c r="R6" s="164"/>
      <c r="S6" s="163">
        <v>43425</v>
      </c>
      <c r="T6" s="163"/>
      <c r="U6" s="163"/>
    </row>
    <row r="7" spans="1:28" ht="7.5" customHeight="1" x14ac:dyDescent="0.2">
      <c r="A7" s="13"/>
      <c r="B7" s="11"/>
      <c r="C7" s="11"/>
      <c r="D7" s="11"/>
      <c r="E7" s="161"/>
      <c r="F7" s="161"/>
      <c r="G7" s="161"/>
      <c r="H7" s="161"/>
      <c r="I7" s="161"/>
      <c r="J7" s="161"/>
      <c r="K7" s="16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2" t="s">
        <v>34</v>
      </c>
      <c r="C8" s="173"/>
      <c r="D8" s="173"/>
      <c r="E8" s="174"/>
      <c r="F8" s="175" t="s">
        <v>35</v>
      </c>
      <c r="G8" s="175" t="s">
        <v>37</v>
      </c>
      <c r="H8" s="175" t="s">
        <v>36</v>
      </c>
      <c r="I8" s="172" t="s">
        <v>34</v>
      </c>
      <c r="J8" s="173"/>
      <c r="K8" s="173"/>
      <c r="L8" s="174"/>
      <c r="M8" s="175" t="s">
        <v>35</v>
      </c>
      <c r="N8" s="175" t="s">
        <v>37</v>
      </c>
      <c r="O8" s="175" t="s">
        <v>36</v>
      </c>
      <c r="P8" s="172" t="s">
        <v>34</v>
      </c>
      <c r="Q8" s="173"/>
      <c r="R8" s="173"/>
      <c r="S8" s="174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v>114</v>
      </c>
      <c r="C10" s="46">
        <v>338</v>
      </c>
      <c r="D10" s="46">
        <v>31</v>
      </c>
      <c r="E10" s="46">
        <v>11</v>
      </c>
      <c r="F10" s="48">
        <f>B10*0.5+C10*1+D10*2+E10*2.5</f>
        <v>484.5</v>
      </c>
      <c r="G10" s="2"/>
      <c r="H10" s="19" t="s">
        <v>4</v>
      </c>
      <c r="I10" s="46">
        <v>75</v>
      </c>
      <c r="J10" s="46">
        <v>319</v>
      </c>
      <c r="K10" s="46">
        <v>22</v>
      </c>
      <c r="L10" s="46">
        <v>8</v>
      </c>
      <c r="M10" s="6">
        <f>I10*0.5+J10*1+K10*2+L10*2.5</f>
        <v>420.5</v>
      </c>
      <c r="N10" s="9">
        <f>F20+F21+F22+M10</f>
        <v>1786.5</v>
      </c>
      <c r="O10" s="19" t="s">
        <v>43</v>
      </c>
      <c r="P10" s="46">
        <v>97</v>
      </c>
      <c r="Q10" s="46">
        <v>329</v>
      </c>
      <c r="R10" s="46">
        <v>19</v>
      </c>
      <c r="S10" s="46">
        <v>7</v>
      </c>
      <c r="T10" s="6">
        <f>P10*0.5+Q10*1+R10*2+S10*2.5</f>
        <v>433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145</v>
      </c>
      <c r="C11" s="46">
        <v>335</v>
      </c>
      <c r="D11" s="46">
        <v>30</v>
      </c>
      <c r="E11" s="46">
        <v>7</v>
      </c>
      <c r="F11" s="6">
        <f t="shared" ref="F11:F22" si="0">B11*0.5+C11*1+D11*2+E11*2.5</f>
        <v>485</v>
      </c>
      <c r="G11" s="2"/>
      <c r="H11" s="19" t="s">
        <v>5</v>
      </c>
      <c r="I11" s="46">
        <v>80</v>
      </c>
      <c r="J11" s="46">
        <v>369</v>
      </c>
      <c r="K11" s="46">
        <v>18</v>
      </c>
      <c r="L11" s="46">
        <v>9</v>
      </c>
      <c r="M11" s="6">
        <f t="shared" ref="M11:M22" si="1">I11*0.5+J11*1+K11*2+L11*2.5</f>
        <v>467.5</v>
      </c>
      <c r="N11" s="9">
        <f>F21+F22+M10+M11</f>
        <v>1793.5</v>
      </c>
      <c r="O11" s="19" t="s">
        <v>44</v>
      </c>
      <c r="P11" s="46">
        <v>106</v>
      </c>
      <c r="Q11" s="46">
        <v>359</v>
      </c>
      <c r="R11" s="46">
        <v>17</v>
      </c>
      <c r="S11" s="46">
        <v>10</v>
      </c>
      <c r="T11" s="6">
        <f t="shared" ref="T11:T21" si="2">P11*0.5+Q11*1+R11*2+S11*2.5</f>
        <v>471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109</v>
      </c>
      <c r="C12" s="46">
        <v>369</v>
      </c>
      <c r="D12" s="46">
        <v>29</v>
      </c>
      <c r="E12" s="46">
        <v>4</v>
      </c>
      <c r="F12" s="6">
        <f t="shared" si="0"/>
        <v>491.5</v>
      </c>
      <c r="G12" s="2"/>
      <c r="H12" s="19" t="s">
        <v>6</v>
      </c>
      <c r="I12" s="46">
        <v>83</v>
      </c>
      <c r="J12" s="46">
        <v>410</v>
      </c>
      <c r="K12" s="46">
        <v>18</v>
      </c>
      <c r="L12" s="46">
        <v>8</v>
      </c>
      <c r="M12" s="6">
        <f t="shared" si="1"/>
        <v>507.5</v>
      </c>
      <c r="N12" s="2">
        <f>F22+M10+M11+M12</f>
        <v>1838.5</v>
      </c>
      <c r="O12" s="19" t="s">
        <v>32</v>
      </c>
      <c r="P12" s="46">
        <v>79</v>
      </c>
      <c r="Q12" s="46">
        <v>355</v>
      </c>
      <c r="R12" s="46">
        <v>25</v>
      </c>
      <c r="S12" s="46">
        <v>8</v>
      </c>
      <c r="T12" s="6">
        <f t="shared" si="2"/>
        <v>464.5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71</v>
      </c>
      <c r="C13" s="46">
        <v>342</v>
      </c>
      <c r="D13" s="46">
        <v>31</v>
      </c>
      <c r="E13" s="46">
        <v>7</v>
      </c>
      <c r="F13" s="6">
        <f t="shared" si="0"/>
        <v>457</v>
      </c>
      <c r="G13" s="2">
        <f>F10+F11+F12+F13</f>
        <v>1918</v>
      </c>
      <c r="H13" s="19" t="s">
        <v>7</v>
      </c>
      <c r="I13" s="46">
        <v>79</v>
      </c>
      <c r="J13" s="46">
        <v>409</v>
      </c>
      <c r="K13" s="46">
        <v>19</v>
      </c>
      <c r="L13" s="46">
        <v>7</v>
      </c>
      <c r="M13" s="6">
        <f t="shared" si="1"/>
        <v>504</v>
      </c>
      <c r="N13" s="2">
        <f t="shared" ref="N13:N18" si="3">M10+M11+M12+M13</f>
        <v>1899.5</v>
      </c>
      <c r="O13" s="19" t="s">
        <v>33</v>
      </c>
      <c r="P13" s="46">
        <v>98</v>
      </c>
      <c r="Q13" s="46">
        <v>398</v>
      </c>
      <c r="R13" s="46">
        <v>19</v>
      </c>
      <c r="S13" s="46">
        <v>7</v>
      </c>
      <c r="T13" s="6">
        <f t="shared" si="2"/>
        <v>502.5</v>
      </c>
      <c r="U13" s="2">
        <f t="shared" ref="U13:U21" si="4">T10+T11+T12+T13</f>
        <v>1871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91</v>
      </c>
      <c r="C14" s="46">
        <v>333</v>
      </c>
      <c r="D14" s="46">
        <v>30</v>
      </c>
      <c r="E14" s="46">
        <v>7</v>
      </c>
      <c r="F14" s="6">
        <f t="shared" si="0"/>
        <v>456</v>
      </c>
      <c r="G14" s="2">
        <f t="shared" ref="G14:G19" si="5">F11+F12+F13+F14</f>
        <v>1889.5</v>
      </c>
      <c r="H14" s="19" t="s">
        <v>9</v>
      </c>
      <c r="I14" s="46">
        <v>72</v>
      </c>
      <c r="J14" s="46">
        <v>413</v>
      </c>
      <c r="K14" s="46">
        <v>17</v>
      </c>
      <c r="L14" s="46">
        <v>4</v>
      </c>
      <c r="M14" s="6">
        <f t="shared" si="1"/>
        <v>493</v>
      </c>
      <c r="N14" s="2">
        <f t="shared" si="3"/>
        <v>1972</v>
      </c>
      <c r="O14" s="19" t="s">
        <v>29</v>
      </c>
      <c r="P14" s="45">
        <v>91</v>
      </c>
      <c r="Q14" s="45">
        <v>391</v>
      </c>
      <c r="R14" s="45">
        <v>22</v>
      </c>
      <c r="S14" s="45">
        <v>2</v>
      </c>
      <c r="T14" s="6">
        <f t="shared" si="2"/>
        <v>485.5</v>
      </c>
      <c r="U14" s="2">
        <f t="shared" si="4"/>
        <v>1923.5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101</v>
      </c>
      <c r="C15" s="46">
        <v>361</v>
      </c>
      <c r="D15" s="46">
        <v>24</v>
      </c>
      <c r="E15" s="46">
        <v>14</v>
      </c>
      <c r="F15" s="6">
        <f t="shared" si="0"/>
        <v>494.5</v>
      </c>
      <c r="G15" s="2">
        <f t="shared" si="5"/>
        <v>1899</v>
      </c>
      <c r="H15" s="19" t="s">
        <v>12</v>
      </c>
      <c r="I15" s="46">
        <v>70</v>
      </c>
      <c r="J15" s="46">
        <v>395</v>
      </c>
      <c r="K15" s="46">
        <v>18</v>
      </c>
      <c r="L15" s="46">
        <v>5</v>
      </c>
      <c r="M15" s="6">
        <f t="shared" si="1"/>
        <v>478.5</v>
      </c>
      <c r="N15" s="2">
        <f t="shared" si="3"/>
        <v>1983</v>
      </c>
      <c r="O15" s="18" t="s">
        <v>30</v>
      </c>
      <c r="P15" s="46">
        <v>97</v>
      </c>
      <c r="Q15" s="46">
        <v>384</v>
      </c>
      <c r="R15" s="46">
        <v>29</v>
      </c>
      <c r="S15" s="46">
        <v>4</v>
      </c>
      <c r="T15" s="6">
        <f t="shared" si="2"/>
        <v>500.5</v>
      </c>
      <c r="U15" s="2">
        <f t="shared" si="4"/>
        <v>1953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99</v>
      </c>
      <c r="C16" s="46">
        <v>359</v>
      </c>
      <c r="D16" s="46">
        <v>19</v>
      </c>
      <c r="E16" s="46">
        <v>8</v>
      </c>
      <c r="F16" s="6">
        <f t="shared" si="0"/>
        <v>466.5</v>
      </c>
      <c r="G16" s="2">
        <f t="shared" si="5"/>
        <v>1874</v>
      </c>
      <c r="H16" s="19" t="s">
        <v>15</v>
      </c>
      <c r="I16" s="46">
        <v>68</v>
      </c>
      <c r="J16" s="46">
        <v>381</v>
      </c>
      <c r="K16" s="46">
        <v>16</v>
      </c>
      <c r="L16" s="46">
        <v>6</v>
      </c>
      <c r="M16" s="6">
        <f t="shared" si="1"/>
        <v>462</v>
      </c>
      <c r="N16" s="2">
        <f t="shared" si="3"/>
        <v>1937.5</v>
      </c>
      <c r="O16" s="19" t="s">
        <v>8</v>
      </c>
      <c r="P16" s="46">
        <v>84</v>
      </c>
      <c r="Q16" s="46">
        <v>390</v>
      </c>
      <c r="R16" s="46">
        <v>24</v>
      </c>
      <c r="S16" s="46">
        <v>3</v>
      </c>
      <c r="T16" s="6">
        <f t="shared" si="2"/>
        <v>487.5</v>
      </c>
      <c r="U16" s="2">
        <f t="shared" si="4"/>
        <v>1976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102</v>
      </c>
      <c r="C17" s="46">
        <v>345</v>
      </c>
      <c r="D17" s="46">
        <v>23</v>
      </c>
      <c r="E17" s="46">
        <v>6</v>
      </c>
      <c r="F17" s="6">
        <f t="shared" si="0"/>
        <v>457</v>
      </c>
      <c r="G17" s="2">
        <f t="shared" si="5"/>
        <v>1874</v>
      </c>
      <c r="H17" s="19" t="s">
        <v>18</v>
      </c>
      <c r="I17" s="46">
        <v>83</v>
      </c>
      <c r="J17" s="46">
        <v>359</v>
      </c>
      <c r="K17" s="46">
        <v>11</v>
      </c>
      <c r="L17" s="46">
        <v>9</v>
      </c>
      <c r="M17" s="6">
        <f t="shared" si="1"/>
        <v>445</v>
      </c>
      <c r="N17" s="2">
        <f t="shared" si="3"/>
        <v>1878.5</v>
      </c>
      <c r="O17" s="19" t="s">
        <v>10</v>
      </c>
      <c r="P17" s="46">
        <v>109</v>
      </c>
      <c r="Q17" s="46">
        <v>370</v>
      </c>
      <c r="R17" s="46">
        <v>16</v>
      </c>
      <c r="S17" s="46">
        <v>3</v>
      </c>
      <c r="T17" s="6">
        <f t="shared" si="2"/>
        <v>464</v>
      </c>
      <c r="U17" s="2">
        <f t="shared" si="4"/>
        <v>1937.5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105</v>
      </c>
      <c r="C18" s="46">
        <v>358</v>
      </c>
      <c r="D18" s="46">
        <v>19</v>
      </c>
      <c r="E18" s="46">
        <v>7</v>
      </c>
      <c r="F18" s="6">
        <f t="shared" si="0"/>
        <v>466</v>
      </c>
      <c r="G18" s="2">
        <f t="shared" si="5"/>
        <v>1884</v>
      </c>
      <c r="H18" s="19" t="s">
        <v>20</v>
      </c>
      <c r="I18" s="46">
        <v>89</v>
      </c>
      <c r="J18" s="46">
        <v>364</v>
      </c>
      <c r="K18" s="46">
        <v>14</v>
      </c>
      <c r="L18" s="46">
        <v>7</v>
      </c>
      <c r="M18" s="6">
        <f t="shared" si="1"/>
        <v>454</v>
      </c>
      <c r="N18" s="2">
        <f t="shared" si="3"/>
        <v>1839.5</v>
      </c>
      <c r="O18" s="19" t="s">
        <v>13</v>
      </c>
      <c r="P18" s="46">
        <v>128</v>
      </c>
      <c r="Q18" s="46">
        <v>409</v>
      </c>
      <c r="R18" s="46">
        <v>29</v>
      </c>
      <c r="S18" s="46">
        <v>5</v>
      </c>
      <c r="T18" s="6">
        <f t="shared" si="2"/>
        <v>543.5</v>
      </c>
      <c r="U18" s="2">
        <f t="shared" si="4"/>
        <v>1995.5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102</v>
      </c>
      <c r="C19" s="47">
        <v>346</v>
      </c>
      <c r="D19" s="47">
        <v>19</v>
      </c>
      <c r="E19" s="47">
        <v>8</v>
      </c>
      <c r="F19" s="7">
        <f t="shared" si="0"/>
        <v>455</v>
      </c>
      <c r="G19" s="3">
        <f t="shared" si="5"/>
        <v>1844.5</v>
      </c>
      <c r="H19" s="20" t="s">
        <v>22</v>
      </c>
      <c r="I19" s="45">
        <v>87</v>
      </c>
      <c r="J19" s="45">
        <v>359</v>
      </c>
      <c r="K19" s="45">
        <v>21</v>
      </c>
      <c r="L19" s="45">
        <v>5</v>
      </c>
      <c r="M19" s="6">
        <f t="shared" si="1"/>
        <v>457</v>
      </c>
      <c r="N19" s="2">
        <f>M16+M17+M18+M19</f>
        <v>1818</v>
      </c>
      <c r="O19" s="19" t="s">
        <v>16</v>
      </c>
      <c r="P19" s="46">
        <v>97</v>
      </c>
      <c r="Q19" s="46">
        <v>431</v>
      </c>
      <c r="R19" s="46">
        <v>24</v>
      </c>
      <c r="S19" s="46">
        <v>2</v>
      </c>
      <c r="T19" s="6">
        <f t="shared" si="2"/>
        <v>532.5</v>
      </c>
      <c r="U19" s="2">
        <f t="shared" si="4"/>
        <v>2027.5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94</v>
      </c>
      <c r="C20" s="45">
        <v>370</v>
      </c>
      <c r="D20" s="45">
        <v>18</v>
      </c>
      <c r="E20" s="45">
        <v>3</v>
      </c>
      <c r="F20" s="8">
        <f t="shared" si="0"/>
        <v>460.5</v>
      </c>
      <c r="G20" s="35"/>
      <c r="H20" s="19" t="s">
        <v>24</v>
      </c>
      <c r="I20" s="46">
        <v>86</v>
      </c>
      <c r="J20" s="46">
        <v>389</v>
      </c>
      <c r="K20" s="46">
        <v>22</v>
      </c>
      <c r="L20" s="46">
        <v>12</v>
      </c>
      <c r="M20" s="8">
        <f t="shared" si="1"/>
        <v>506</v>
      </c>
      <c r="N20" s="2">
        <f>M17+M18+M19+M20</f>
        <v>1862</v>
      </c>
      <c r="O20" s="19" t="s">
        <v>45</v>
      </c>
      <c r="P20" s="45">
        <v>67</v>
      </c>
      <c r="Q20" s="45">
        <v>412</v>
      </c>
      <c r="R20" s="45">
        <v>19</v>
      </c>
      <c r="S20" s="45">
        <v>1</v>
      </c>
      <c r="T20" s="8">
        <f t="shared" si="2"/>
        <v>486</v>
      </c>
      <c r="U20" s="2">
        <f t="shared" si="4"/>
        <v>2026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106</v>
      </c>
      <c r="C21" s="46">
        <v>359</v>
      </c>
      <c r="D21" s="46">
        <v>19</v>
      </c>
      <c r="E21" s="46">
        <v>5</v>
      </c>
      <c r="F21" s="6">
        <f t="shared" si="0"/>
        <v>462.5</v>
      </c>
      <c r="G21" s="36"/>
      <c r="H21" s="20" t="s">
        <v>25</v>
      </c>
      <c r="I21" s="46">
        <v>94</v>
      </c>
      <c r="J21" s="46">
        <v>338</v>
      </c>
      <c r="K21" s="46">
        <v>18</v>
      </c>
      <c r="L21" s="46">
        <v>9</v>
      </c>
      <c r="M21" s="6">
        <f t="shared" si="1"/>
        <v>443.5</v>
      </c>
      <c r="N21" s="2">
        <f>M18+M19+M20+M21</f>
        <v>1860.5</v>
      </c>
      <c r="O21" s="21" t="s">
        <v>46</v>
      </c>
      <c r="P21" s="47">
        <v>59</v>
      </c>
      <c r="Q21" s="47">
        <v>421</v>
      </c>
      <c r="R21" s="47">
        <v>17</v>
      </c>
      <c r="S21" s="47">
        <v>2</v>
      </c>
      <c r="T21" s="7">
        <f t="shared" si="2"/>
        <v>489.5</v>
      </c>
      <c r="U21" s="3">
        <f t="shared" si="4"/>
        <v>2051.5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94</v>
      </c>
      <c r="C22" s="46">
        <v>346</v>
      </c>
      <c r="D22" s="46">
        <v>15</v>
      </c>
      <c r="E22" s="46">
        <v>8</v>
      </c>
      <c r="F22" s="6">
        <f t="shared" si="0"/>
        <v>443</v>
      </c>
      <c r="G22" s="2"/>
      <c r="H22" s="21" t="s">
        <v>26</v>
      </c>
      <c r="I22" s="47">
        <v>89</v>
      </c>
      <c r="J22" s="47">
        <v>399</v>
      </c>
      <c r="K22" s="47">
        <v>16</v>
      </c>
      <c r="L22" s="47">
        <v>7</v>
      </c>
      <c r="M22" s="6">
        <f t="shared" si="1"/>
        <v>493</v>
      </c>
      <c r="N22" s="3">
        <f>M19+M20+M21+M22</f>
        <v>1899.5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89" t="s">
        <v>47</v>
      </c>
      <c r="B23" s="190"/>
      <c r="C23" s="183" t="s">
        <v>50</v>
      </c>
      <c r="D23" s="184"/>
      <c r="E23" s="184"/>
      <c r="F23" s="185"/>
      <c r="G23" s="53">
        <f>MAX(G13:G19)</f>
        <v>1918</v>
      </c>
      <c r="H23" s="193" t="s">
        <v>48</v>
      </c>
      <c r="I23" s="194"/>
      <c r="J23" s="186" t="s">
        <v>50</v>
      </c>
      <c r="K23" s="187"/>
      <c r="L23" s="187"/>
      <c r="M23" s="188"/>
      <c r="N23" s="54">
        <f>MAX(N10:N22)</f>
        <v>1983</v>
      </c>
      <c r="O23" s="189" t="s">
        <v>49</v>
      </c>
      <c r="P23" s="190"/>
      <c r="Q23" s="183" t="s">
        <v>50</v>
      </c>
      <c r="R23" s="184"/>
      <c r="S23" s="184"/>
      <c r="T23" s="185"/>
      <c r="U23" s="53">
        <f>MAX(U13:U21)</f>
        <v>2051.5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52" t="s">
        <v>71</v>
      </c>
      <c r="D24" s="55"/>
      <c r="E24" s="55"/>
      <c r="F24" s="56" t="s">
        <v>63</v>
      </c>
      <c r="G24" s="57"/>
      <c r="H24" s="191"/>
      <c r="I24" s="192"/>
      <c r="J24" s="52" t="s">
        <v>71</v>
      </c>
      <c r="K24" s="55"/>
      <c r="L24" s="55"/>
      <c r="M24" s="56" t="s">
        <v>78</v>
      </c>
      <c r="N24" s="57"/>
      <c r="O24" s="191"/>
      <c r="P24" s="192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5" t="s">
        <v>61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67" t="str">
        <f>'G-2'!E4:H4</f>
        <v>DE OBRA</v>
      </c>
      <c r="F5" s="167"/>
      <c r="G5" s="167"/>
      <c r="H5" s="16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67" t="str">
        <f>'G-2'!D5:H5</f>
        <v>CALLE 79 X CARRERA 43</v>
      </c>
      <c r="E6" s="167"/>
      <c r="F6" s="167"/>
      <c r="G6" s="167"/>
      <c r="H6" s="167"/>
      <c r="I6" s="164" t="s">
        <v>53</v>
      </c>
      <c r="J6" s="164"/>
      <c r="K6" s="164"/>
      <c r="L6" s="168">
        <f>'G-2'!L5:N5</f>
        <v>1353</v>
      </c>
      <c r="M6" s="168"/>
      <c r="N6" s="168"/>
      <c r="O6" s="12"/>
      <c r="P6" s="164" t="s">
        <v>58</v>
      </c>
      <c r="Q6" s="164"/>
      <c r="R6" s="164"/>
      <c r="S6" s="195">
        <f>'G-2'!S6:U6</f>
        <v>43425</v>
      </c>
      <c r="T6" s="195"/>
      <c r="U6" s="195"/>
    </row>
    <row r="7" spans="1:28" ht="7.5" customHeight="1" x14ac:dyDescent="0.2">
      <c r="A7" s="13"/>
      <c r="B7" s="11"/>
      <c r="C7" s="11"/>
      <c r="D7" s="11"/>
      <c r="E7" s="161"/>
      <c r="F7" s="161"/>
      <c r="G7" s="161"/>
      <c r="H7" s="161"/>
      <c r="I7" s="161"/>
      <c r="J7" s="161"/>
      <c r="K7" s="16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2" t="s">
        <v>34</v>
      </c>
      <c r="C8" s="173"/>
      <c r="D8" s="173"/>
      <c r="E8" s="174"/>
      <c r="F8" s="175" t="s">
        <v>35</v>
      </c>
      <c r="G8" s="175" t="s">
        <v>37</v>
      </c>
      <c r="H8" s="175" t="s">
        <v>36</v>
      </c>
      <c r="I8" s="172" t="s">
        <v>34</v>
      </c>
      <c r="J8" s="173"/>
      <c r="K8" s="173"/>
      <c r="L8" s="174"/>
      <c r="M8" s="175" t="s">
        <v>35</v>
      </c>
      <c r="N8" s="175" t="s">
        <v>37</v>
      </c>
      <c r="O8" s="175" t="s">
        <v>36</v>
      </c>
      <c r="P8" s="172" t="s">
        <v>34</v>
      </c>
      <c r="Q8" s="173"/>
      <c r="R8" s="173"/>
      <c r="S8" s="174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f>'G-2'!B10+'G-4'!B10</f>
        <v>252</v>
      </c>
      <c r="C10" s="46">
        <f>'G-2'!C10+'G-4'!C10</f>
        <v>544</v>
      </c>
      <c r="D10" s="46">
        <f>'G-2'!D10+'G-4'!D10</f>
        <v>51</v>
      </c>
      <c r="E10" s="46">
        <f>'G-2'!E10+'G-4'!E10</f>
        <v>17</v>
      </c>
      <c r="F10" s="6">
        <f t="shared" ref="F10:F22" si="0">B10*0.5+C10*1+D10*2+E10*2.5</f>
        <v>814.5</v>
      </c>
      <c r="G10" s="2"/>
      <c r="H10" s="19" t="s">
        <v>4</v>
      </c>
      <c r="I10" s="46">
        <f>'G-2'!I10+'G-4'!I10</f>
        <v>125</v>
      </c>
      <c r="J10" s="46">
        <f>'G-2'!J10+'G-4'!J10</f>
        <v>449</v>
      </c>
      <c r="K10" s="46">
        <f>'G-2'!K10+'G-4'!K10</f>
        <v>34</v>
      </c>
      <c r="L10" s="46">
        <f>'G-2'!L10+'G-4'!L10</f>
        <v>12</v>
      </c>
      <c r="M10" s="6">
        <f t="shared" ref="M10:M22" si="1">I10*0.5+J10*1+K10*2+L10*2.5</f>
        <v>609.5</v>
      </c>
      <c r="N10" s="9">
        <f>F20+F21+F22+M10</f>
        <v>2575</v>
      </c>
      <c r="O10" s="19" t="s">
        <v>43</v>
      </c>
      <c r="P10" s="46">
        <f>'G-2'!P10+'G-4'!P10</f>
        <v>156</v>
      </c>
      <c r="Q10" s="46">
        <f>'G-2'!Q10+'G-4'!Q10</f>
        <v>474</v>
      </c>
      <c r="R10" s="46">
        <f>'G-2'!R10+'G-4'!R10</f>
        <v>30</v>
      </c>
      <c r="S10" s="46">
        <f>'G-2'!S10+'G-4'!S10</f>
        <v>8</v>
      </c>
      <c r="T10" s="6">
        <f t="shared" ref="T10:T21" si="2">P10*0.5+Q10*1+R10*2+S10*2.5</f>
        <v>632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267</v>
      </c>
      <c r="C11" s="46">
        <f>'G-2'!C11+'G-4'!C11</f>
        <v>547</v>
      </c>
      <c r="D11" s="46">
        <f>'G-2'!D11+'G-4'!D11</f>
        <v>52</v>
      </c>
      <c r="E11" s="46">
        <f>'G-2'!E11+'G-4'!E11</f>
        <v>10</v>
      </c>
      <c r="F11" s="6">
        <f t="shared" si="0"/>
        <v>809.5</v>
      </c>
      <c r="G11" s="2"/>
      <c r="H11" s="19" t="s">
        <v>5</v>
      </c>
      <c r="I11" s="46">
        <f>'G-2'!I11+'G-4'!I11</f>
        <v>138</v>
      </c>
      <c r="J11" s="46">
        <f>'G-2'!J11+'G-4'!J11</f>
        <v>512</v>
      </c>
      <c r="K11" s="46">
        <f>'G-2'!K11+'G-4'!K11</f>
        <v>29</v>
      </c>
      <c r="L11" s="46">
        <f>'G-2'!L11+'G-4'!L11</f>
        <v>11</v>
      </c>
      <c r="M11" s="6">
        <f t="shared" si="1"/>
        <v>666.5</v>
      </c>
      <c r="N11" s="9">
        <f>F21+F22+M10+M11</f>
        <v>2577</v>
      </c>
      <c r="O11" s="19" t="s">
        <v>44</v>
      </c>
      <c r="P11" s="46">
        <f>'G-2'!P11+'G-4'!P11</f>
        <v>161</v>
      </c>
      <c r="Q11" s="46">
        <f>'G-2'!Q11+'G-4'!Q11</f>
        <v>510</v>
      </c>
      <c r="R11" s="46">
        <f>'G-2'!R11+'G-4'!R11</f>
        <v>28</v>
      </c>
      <c r="S11" s="46">
        <f>'G-2'!S11+'G-4'!S11</f>
        <v>13</v>
      </c>
      <c r="T11" s="6">
        <f t="shared" si="2"/>
        <v>679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208</v>
      </c>
      <c r="C12" s="46">
        <f>'G-2'!C12+'G-4'!C12</f>
        <v>541</v>
      </c>
      <c r="D12" s="46">
        <f>'G-2'!D12+'G-4'!D12</f>
        <v>51</v>
      </c>
      <c r="E12" s="46">
        <f>'G-2'!E12+'G-4'!E12</f>
        <v>6</v>
      </c>
      <c r="F12" s="6">
        <f t="shared" si="0"/>
        <v>762</v>
      </c>
      <c r="G12" s="2"/>
      <c r="H12" s="19" t="s">
        <v>6</v>
      </c>
      <c r="I12" s="46">
        <f>'G-2'!I12+'G-4'!I12</f>
        <v>123</v>
      </c>
      <c r="J12" s="46">
        <f>'G-2'!J12+'G-4'!J12</f>
        <v>548</v>
      </c>
      <c r="K12" s="46">
        <f>'G-2'!K12+'G-4'!K12</f>
        <v>31</v>
      </c>
      <c r="L12" s="46">
        <f>'G-2'!L12+'G-4'!L12</f>
        <v>12</v>
      </c>
      <c r="M12" s="6">
        <f t="shared" si="1"/>
        <v>701.5</v>
      </c>
      <c r="N12" s="2">
        <f>F22+M10+M11+M12</f>
        <v>2593.5</v>
      </c>
      <c r="O12" s="19" t="s">
        <v>32</v>
      </c>
      <c r="P12" s="46">
        <f>'G-2'!P12+'G-4'!P12</f>
        <v>120</v>
      </c>
      <c r="Q12" s="46">
        <f>'G-2'!Q12+'G-4'!Q12</f>
        <v>478</v>
      </c>
      <c r="R12" s="46">
        <f>'G-2'!R12+'G-4'!R12</f>
        <v>40</v>
      </c>
      <c r="S12" s="46">
        <f>'G-2'!S12+'G-4'!S12</f>
        <v>10</v>
      </c>
      <c r="T12" s="6">
        <f t="shared" si="2"/>
        <v>643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141</v>
      </c>
      <c r="C13" s="46">
        <f>'G-2'!C13+'G-4'!C13</f>
        <v>537</v>
      </c>
      <c r="D13" s="46">
        <f>'G-2'!D13+'G-4'!D13</f>
        <v>44</v>
      </c>
      <c r="E13" s="46">
        <f>'G-2'!E13+'G-4'!E13</f>
        <v>11</v>
      </c>
      <c r="F13" s="6">
        <f t="shared" si="0"/>
        <v>723</v>
      </c>
      <c r="G13" s="2">
        <f t="shared" ref="G13:G19" si="3">F10+F11+F12+F13</f>
        <v>3109</v>
      </c>
      <c r="H13" s="19" t="s">
        <v>7</v>
      </c>
      <c r="I13" s="46">
        <f>'G-2'!I13+'G-4'!I13</f>
        <v>128</v>
      </c>
      <c r="J13" s="46">
        <f>'G-2'!J13+'G-4'!J13</f>
        <v>563</v>
      </c>
      <c r="K13" s="46">
        <f>'G-2'!K13+'G-4'!K13</f>
        <v>32</v>
      </c>
      <c r="L13" s="46">
        <f>'G-2'!L13+'G-4'!L13</f>
        <v>9</v>
      </c>
      <c r="M13" s="6">
        <f t="shared" si="1"/>
        <v>713.5</v>
      </c>
      <c r="N13" s="2">
        <f t="shared" ref="N13:N18" si="4">M10+M11+M12+M13</f>
        <v>2691</v>
      </c>
      <c r="O13" s="19" t="s">
        <v>33</v>
      </c>
      <c r="P13" s="46">
        <f>'G-2'!P13+'G-4'!P13</f>
        <v>145</v>
      </c>
      <c r="Q13" s="46">
        <f>'G-2'!Q13+'G-4'!Q13</f>
        <v>539</v>
      </c>
      <c r="R13" s="46">
        <f>'G-2'!R13+'G-4'!R13</f>
        <v>31</v>
      </c>
      <c r="S13" s="46">
        <f>'G-2'!S13+'G-4'!S13</f>
        <v>8</v>
      </c>
      <c r="T13" s="6">
        <f t="shared" si="2"/>
        <v>693.5</v>
      </c>
      <c r="U13" s="2">
        <f t="shared" ref="U13:U21" si="5">T10+T11+T12+T13</f>
        <v>2647.5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158</v>
      </c>
      <c r="C14" s="46">
        <f>'G-2'!C14+'G-4'!C14</f>
        <v>483</v>
      </c>
      <c r="D14" s="46">
        <f>'G-2'!D14+'G-4'!D14</f>
        <v>44</v>
      </c>
      <c r="E14" s="46">
        <f>'G-2'!E14+'G-4'!E14</f>
        <v>8</v>
      </c>
      <c r="F14" s="6">
        <f t="shared" si="0"/>
        <v>670</v>
      </c>
      <c r="G14" s="2">
        <f t="shared" si="3"/>
        <v>2964.5</v>
      </c>
      <c r="H14" s="19" t="s">
        <v>9</v>
      </c>
      <c r="I14" s="46">
        <f>'G-2'!I14+'G-4'!I14</f>
        <v>113</v>
      </c>
      <c r="J14" s="46">
        <f>'G-2'!J14+'G-4'!J14</f>
        <v>555</v>
      </c>
      <c r="K14" s="46">
        <f>'G-2'!K14+'G-4'!K14</f>
        <v>27</v>
      </c>
      <c r="L14" s="46">
        <f>'G-2'!L14+'G-4'!L14</f>
        <v>7</v>
      </c>
      <c r="M14" s="6">
        <f t="shared" si="1"/>
        <v>683</v>
      </c>
      <c r="N14" s="2">
        <f t="shared" si="4"/>
        <v>2764.5</v>
      </c>
      <c r="O14" s="19" t="s">
        <v>29</v>
      </c>
      <c r="P14" s="46">
        <f>'G-2'!P14+'G-4'!P14</f>
        <v>140</v>
      </c>
      <c r="Q14" s="46">
        <f>'G-2'!Q14+'G-4'!Q14</f>
        <v>545</v>
      </c>
      <c r="R14" s="46">
        <f>'G-2'!R14+'G-4'!R14</f>
        <v>33</v>
      </c>
      <c r="S14" s="46">
        <f>'G-2'!S14+'G-4'!S14</f>
        <v>7</v>
      </c>
      <c r="T14" s="6">
        <f t="shared" si="2"/>
        <v>698.5</v>
      </c>
      <c r="U14" s="2">
        <f t="shared" si="5"/>
        <v>2714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178</v>
      </c>
      <c r="C15" s="46">
        <f>'G-2'!C15+'G-4'!C15</f>
        <v>517</v>
      </c>
      <c r="D15" s="46">
        <f>'G-2'!D15+'G-4'!D15</f>
        <v>43</v>
      </c>
      <c r="E15" s="46">
        <f>'G-2'!E15+'G-4'!E15</f>
        <v>19</v>
      </c>
      <c r="F15" s="6">
        <f t="shared" si="0"/>
        <v>739.5</v>
      </c>
      <c r="G15" s="2">
        <f t="shared" si="3"/>
        <v>2894.5</v>
      </c>
      <c r="H15" s="19" t="s">
        <v>12</v>
      </c>
      <c r="I15" s="46">
        <f>'G-2'!I15+'G-4'!I15</f>
        <v>109</v>
      </c>
      <c r="J15" s="46">
        <f>'G-2'!J15+'G-4'!J15</f>
        <v>533</v>
      </c>
      <c r="K15" s="46">
        <f>'G-2'!K15+'G-4'!K15</f>
        <v>27</v>
      </c>
      <c r="L15" s="46">
        <f>'G-2'!L15+'G-4'!L15</f>
        <v>7</v>
      </c>
      <c r="M15" s="6">
        <f t="shared" si="1"/>
        <v>659</v>
      </c>
      <c r="N15" s="2">
        <f t="shared" si="4"/>
        <v>2757</v>
      </c>
      <c r="O15" s="18" t="s">
        <v>30</v>
      </c>
      <c r="P15" s="46">
        <f>'G-2'!P15+'G-4'!P15</f>
        <v>138</v>
      </c>
      <c r="Q15" s="46">
        <f>'G-2'!Q15+'G-4'!Q15</f>
        <v>524</v>
      </c>
      <c r="R15" s="46">
        <f>'G-2'!R15+'G-4'!R15</f>
        <v>41</v>
      </c>
      <c r="S15" s="46">
        <f>'G-2'!S15+'G-4'!S15</f>
        <v>7</v>
      </c>
      <c r="T15" s="6">
        <f t="shared" si="2"/>
        <v>692.5</v>
      </c>
      <c r="U15" s="2">
        <f t="shared" si="5"/>
        <v>2727.5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149</v>
      </c>
      <c r="C16" s="46">
        <f>'G-2'!C16+'G-4'!C16</f>
        <v>496</v>
      </c>
      <c r="D16" s="46">
        <f>'G-2'!D16+'G-4'!D16</f>
        <v>30</v>
      </c>
      <c r="E16" s="46">
        <f>'G-2'!E16+'G-4'!E16</f>
        <v>11</v>
      </c>
      <c r="F16" s="6">
        <f t="shared" si="0"/>
        <v>658</v>
      </c>
      <c r="G16" s="2">
        <f t="shared" si="3"/>
        <v>2790.5</v>
      </c>
      <c r="H16" s="19" t="s">
        <v>15</v>
      </c>
      <c r="I16" s="46">
        <f>'G-2'!I16+'G-4'!I16</f>
        <v>104</v>
      </c>
      <c r="J16" s="46">
        <f>'G-2'!J16+'G-4'!J16</f>
        <v>516</v>
      </c>
      <c r="K16" s="46">
        <f>'G-2'!K16+'G-4'!K16</f>
        <v>23</v>
      </c>
      <c r="L16" s="46">
        <f>'G-2'!L16+'G-4'!L16</f>
        <v>9</v>
      </c>
      <c r="M16" s="6">
        <f t="shared" si="1"/>
        <v>636.5</v>
      </c>
      <c r="N16" s="2">
        <f t="shared" si="4"/>
        <v>2692</v>
      </c>
      <c r="O16" s="19" t="s">
        <v>8</v>
      </c>
      <c r="P16" s="46">
        <f>'G-2'!P16+'G-4'!P16</f>
        <v>130</v>
      </c>
      <c r="Q16" s="46">
        <f>'G-2'!Q16+'G-4'!Q16</f>
        <v>521</v>
      </c>
      <c r="R16" s="46">
        <f>'G-2'!R16+'G-4'!R16</f>
        <v>37</v>
      </c>
      <c r="S16" s="46">
        <f>'G-2'!S16+'G-4'!S16</f>
        <v>8</v>
      </c>
      <c r="T16" s="6">
        <f t="shared" si="2"/>
        <v>680</v>
      </c>
      <c r="U16" s="2">
        <f t="shared" si="5"/>
        <v>2764.5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143</v>
      </c>
      <c r="C17" s="46">
        <f>'G-2'!C17+'G-4'!C17</f>
        <v>487</v>
      </c>
      <c r="D17" s="46">
        <f>'G-2'!D17+'G-4'!D17</f>
        <v>34</v>
      </c>
      <c r="E17" s="46">
        <f>'G-2'!E17+'G-4'!E17</f>
        <v>10</v>
      </c>
      <c r="F17" s="6">
        <f t="shared" si="0"/>
        <v>651.5</v>
      </c>
      <c r="G17" s="2">
        <f t="shared" si="3"/>
        <v>2719</v>
      </c>
      <c r="H17" s="19" t="s">
        <v>18</v>
      </c>
      <c r="I17" s="46">
        <f>'G-2'!I17+'G-4'!I17</f>
        <v>133</v>
      </c>
      <c r="J17" s="46">
        <f>'G-2'!J17+'G-4'!J17</f>
        <v>517</v>
      </c>
      <c r="K17" s="46">
        <f>'G-2'!K17+'G-4'!K17</f>
        <v>21</v>
      </c>
      <c r="L17" s="46">
        <f>'G-2'!L17+'G-4'!L17</f>
        <v>12</v>
      </c>
      <c r="M17" s="6">
        <f t="shared" si="1"/>
        <v>655.5</v>
      </c>
      <c r="N17" s="2">
        <f t="shared" si="4"/>
        <v>2634</v>
      </c>
      <c r="O17" s="19" t="s">
        <v>10</v>
      </c>
      <c r="P17" s="46">
        <f>'G-2'!P17+'G-4'!P17</f>
        <v>172</v>
      </c>
      <c r="Q17" s="46">
        <f>'G-2'!Q17+'G-4'!Q17</f>
        <v>500</v>
      </c>
      <c r="R17" s="46">
        <f>'G-2'!R17+'G-4'!R17</f>
        <v>32</v>
      </c>
      <c r="S17" s="46">
        <f>'G-2'!S17+'G-4'!S17</f>
        <v>5</v>
      </c>
      <c r="T17" s="6">
        <f t="shared" si="2"/>
        <v>662.5</v>
      </c>
      <c r="U17" s="2">
        <f t="shared" si="5"/>
        <v>2733.5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149</v>
      </c>
      <c r="C18" s="46">
        <f>'G-2'!C18+'G-4'!C18</f>
        <v>498</v>
      </c>
      <c r="D18" s="46">
        <f>'G-2'!D18+'G-4'!D18</f>
        <v>30</v>
      </c>
      <c r="E18" s="46">
        <f>'G-2'!E18+'G-4'!E18</f>
        <v>9</v>
      </c>
      <c r="F18" s="6">
        <f t="shared" si="0"/>
        <v>655</v>
      </c>
      <c r="G18" s="2">
        <f t="shared" si="3"/>
        <v>2704</v>
      </c>
      <c r="H18" s="19" t="s">
        <v>20</v>
      </c>
      <c r="I18" s="46">
        <f>'G-2'!I18+'G-4'!I18</f>
        <v>142</v>
      </c>
      <c r="J18" s="46">
        <f>'G-2'!J18+'G-4'!J18</f>
        <v>541</v>
      </c>
      <c r="K18" s="46">
        <f>'G-2'!K18+'G-4'!K18</f>
        <v>25</v>
      </c>
      <c r="L18" s="46">
        <f>'G-2'!L18+'G-4'!L18</f>
        <v>8</v>
      </c>
      <c r="M18" s="6">
        <f t="shared" si="1"/>
        <v>682</v>
      </c>
      <c r="N18" s="2">
        <f t="shared" si="4"/>
        <v>2633</v>
      </c>
      <c r="O18" s="19" t="s">
        <v>13</v>
      </c>
      <c r="P18" s="46">
        <f>'G-2'!P18+'G-4'!P18</f>
        <v>186</v>
      </c>
      <c r="Q18" s="46">
        <f>'G-2'!Q18+'G-4'!Q18</f>
        <v>536</v>
      </c>
      <c r="R18" s="46">
        <f>'G-2'!R18+'G-4'!R18</f>
        <v>40</v>
      </c>
      <c r="S18" s="46">
        <f>'G-2'!S18+'G-4'!S18</f>
        <v>5</v>
      </c>
      <c r="T18" s="6">
        <f t="shared" si="2"/>
        <v>721.5</v>
      </c>
      <c r="U18" s="2">
        <f t="shared" si="5"/>
        <v>2756.5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6">
        <f>'G-2'!B19+'G-4'!B19</f>
        <v>156</v>
      </c>
      <c r="C19" s="46">
        <f>'G-2'!C19+'G-4'!C19</f>
        <v>519</v>
      </c>
      <c r="D19" s="46">
        <f>'G-2'!D19+'G-4'!D19</f>
        <v>33</v>
      </c>
      <c r="E19" s="46">
        <f>'G-2'!E19+'G-4'!E19</f>
        <v>8</v>
      </c>
      <c r="F19" s="7">
        <f t="shared" si="0"/>
        <v>683</v>
      </c>
      <c r="G19" s="3">
        <f t="shared" si="3"/>
        <v>2647.5</v>
      </c>
      <c r="H19" s="20" t="s">
        <v>22</v>
      </c>
      <c r="I19" s="46">
        <f>'G-2'!I19+'G-4'!I19</f>
        <v>148</v>
      </c>
      <c r="J19" s="46">
        <f>'G-2'!J19+'G-4'!J19</f>
        <v>499</v>
      </c>
      <c r="K19" s="46">
        <f>'G-2'!K19+'G-4'!K19</f>
        <v>34</v>
      </c>
      <c r="L19" s="46">
        <f>'G-2'!L19+'G-4'!L19</f>
        <v>7</v>
      </c>
      <c r="M19" s="6">
        <f t="shared" si="1"/>
        <v>658.5</v>
      </c>
      <c r="N19" s="2">
        <f>M16+M17+M18+M19</f>
        <v>2632.5</v>
      </c>
      <c r="O19" s="19" t="s">
        <v>16</v>
      </c>
      <c r="P19" s="46">
        <f>'G-2'!P19+'G-4'!P19</f>
        <v>147</v>
      </c>
      <c r="Q19" s="46">
        <f>'G-2'!Q19+'G-4'!Q19</f>
        <v>569</v>
      </c>
      <c r="R19" s="46">
        <f>'G-2'!R19+'G-4'!R19</f>
        <v>37</v>
      </c>
      <c r="S19" s="46">
        <f>'G-2'!S19+'G-4'!S19</f>
        <v>2</v>
      </c>
      <c r="T19" s="6">
        <f t="shared" si="2"/>
        <v>721.5</v>
      </c>
      <c r="U19" s="2">
        <f t="shared" si="5"/>
        <v>2785.5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6">
        <f>'G-2'!B20+'G-4'!B20</f>
        <v>148</v>
      </c>
      <c r="C20" s="46">
        <f>'G-2'!C20+'G-4'!C20</f>
        <v>515</v>
      </c>
      <c r="D20" s="46">
        <f>'G-2'!D20+'G-4'!D20</f>
        <v>29</v>
      </c>
      <c r="E20" s="46">
        <f>'G-2'!E20+'G-4'!E20</f>
        <v>7</v>
      </c>
      <c r="F20" s="8">
        <f t="shared" si="0"/>
        <v>664.5</v>
      </c>
      <c r="G20" s="35"/>
      <c r="H20" s="19" t="s">
        <v>24</v>
      </c>
      <c r="I20" s="46">
        <f>'G-2'!I20+'G-4'!I20</f>
        <v>155</v>
      </c>
      <c r="J20" s="46">
        <f>'G-2'!J20+'G-4'!J20</f>
        <v>532</v>
      </c>
      <c r="K20" s="46">
        <f>'G-2'!K20+'G-4'!K20</f>
        <v>35</v>
      </c>
      <c r="L20" s="46">
        <f>'G-2'!L20+'G-4'!L20</f>
        <v>16</v>
      </c>
      <c r="M20" s="8">
        <f t="shared" si="1"/>
        <v>719.5</v>
      </c>
      <c r="N20" s="2">
        <f>M17+M18+M19+M20</f>
        <v>2715.5</v>
      </c>
      <c r="O20" s="19" t="s">
        <v>45</v>
      </c>
      <c r="P20" s="46">
        <f>'G-2'!P20+'G-4'!P20</f>
        <v>112</v>
      </c>
      <c r="Q20" s="46">
        <f>'G-2'!Q20+'G-4'!Q20</f>
        <v>545</v>
      </c>
      <c r="R20" s="46">
        <f>'G-2'!R20+'G-4'!R20</f>
        <v>32</v>
      </c>
      <c r="S20" s="46">
        <f>'G-2'!S20+'G-4'!S20</f>
        <v>2</v>
      </c>
      <c r="T20" s="8">
        <f t="shared" si="2"/>
        <v>670</v>
      </c>
      <c r="U20" s="2">
        <f t="shared" si="5"/>
        <v>2775.5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157</v>
      </c>
      <c r="C21" s="46">
        <f>'G-2'!C21+'G-4'!C21</f>
        <v>517</v>
      </c>
      <c r="D21" s="46">
        <f>'G-2'!D21+'G-4'!D21</f>
        <v>31</v>
      </c>
      <c r="E21" s="46">
        <f>'G-2'!E21+'G-4'!E21</f>
        <v>11</v>
      </c>
      <c r="F21" s="6">
        <f t="shared" si="0"/>
        <v>685</v>
      </c>
      <c r="G21" s="36"/>
      <c r="H21" s="20" t="s">
        <v>25</v>
      </c>
      <c r="I21" s="46">
        <f>'G-2'!I21+'G-4'!I21</f>
        <v>146</v>
      </c>
      <c r="J21" s="46">
        <f>'G-2'!J21+'G-4'!J21</f>
        <v>474</v>
      </c>
      <c r="K21" s="46">
        <f>'G-2'!K21+'G-4'!K21</f>
        <v>30</v>
      </c>
      <c r="L21" s="46">
        <f>'G-2'!L21+'G-4'!L21</f>
        <v>11</v>
      </c>
      <c r="M21" s="6">
        <f t="shared" si="1"/>
        <v>634.5</v>
      </c>
      <c r="N21" s="2">
        <f>M18+M19+M20+M21</f>
        <v>2694.5</v>
      </c>
      <c r="O21" s="21" t="s">
        <v>46</v>
      </c>
      <c r="P21" s="46">
        <f>'G-2'!P21+'G-4'!P21</f>
        <v>100</v>
      </c>
      <c r="Q21" s="46">
        <f>'G-2'!Q21+'G-4'!Q21</f>
        <v>560</v>
      </c>
      <c r="R21" s="46">
        <f>'G-2'!R21+'G-4'!R21</f>
        <v>28</v>
      </c>
      <c r="S21" s="46">
        <f>'G-2'!S21+'G-4'!S21</f>
        <v>2</v>
      </c>
      <c r="T21" s="7">
        <f t="shared" si="2"/>
        <v>671</v>
      </c>
      <c r="U21" s="3">
        <f t="shared" si="5"/>
        <v>2784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134</v>
      </c>
      <c r="C22" s="46">
        <f>'G-2'!C22+'G-4'!C22</f>
        <v>472</v>
      </c>
      <c r="D22" s="46">
        <f>'G-2'!D22+'G-4'!D22</f>
        <v>26</v>
      </c>
      <c r="E22" s="46">
        <f>'G-2'!E22+'G-4'!E22</f>
        <v>10</v>
      </c>
      <c r="F22" s="6">
        <f t="shared" si="0"/>
        <v>616</v>
      </c>
      <c r="G22" s="2"/>
      <c r="H22" s="21" t="s">
        <v>26</v>
      </c>
      <c r="I22" s="46">
        <f>'G-2'!I22+'G-4'!I22</f>
        <v>170</v>
      </c>
      <c r="J22" s="46">
        <f>'G-2'!J22+'G-4'!J22</f>
        <v>566</v>
      </c>
      <c r="K22" s="46">
        <f>'G-2'!K22+'G-4'!K22</f>
        <v>28</v>
      </c>
      <c r="L22" s="46">
        <f>'G-2'!L22+'G-4'!L22</f>
        <v>9</v>
      </c>
      <c r="M22" s="6">
        <f t="shared" si="1"/>
        <v>729.5</v>
      </c>
      <c r="N22" s="3">
        <f>M19+M20+M21+M22</f>
        <v>2742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89" t="s">
        <v>47</v>
      </c>
      <c r="B23" s="190"/>
      <c r="C23" s="183" t="s">
        <v>50</v>
      </c>
      <c r="D23" s="184"/>
      <c r="E23" s="184"/>
      <c r="F23" s="185"/>
      <c r="G23" s="53">
        <f>MAX(G13:G19)</f>
        <v>3109</v>
      </c>
      <c r="H23" s="193" t="s">
        <v>48</v>
      </c>
      <c r="I23" s="194"/>
      <c r="J23" s="186" t="s">
        <v>50</v>
      </c>
      <c r="K23" s="187"/>
      <c r="L23" s="187"/>
      <c r="M23" s="188"/>
      <c r="N23" s="54">
        <f>MAX(N10:N22)</f>
        <v>2764.5</v>
      </c>
      <c r="O23" s="189" t="s">
        <v>49</v>
      </c>
      <c r="P23" s="190"/>
      <c r="Q23" s="183" t="s">
        <v>50</v>
      </c>
      <c r="R23" s="184"/>
      <c r="S23" s="184"/>
      <c r="T23" s="185"/>
      <c r="U23" s="53">
        <f>MAX(U13:U21)</f>
        <v>2785.5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52" t="s">
        <v>71</v>
      </c>
      <c r="D24" s="55"/>
      <c r="E24" s="55"/>
      <c r="F24" s="56" t="s">
        <v>63</v>
      </c>
      <c r="G24" s="57"/>
      <c r="H24" s="191"/>
      <c r="I24" s="192"/>
      <c r="J24" s="52" t="s">
        <v>71</v>
      </c>
      <c r="K24" s="55"/>
      <c r="L24" s="55"/>
      <c r="M24" s="56" t="s">
        <v>65</v>
      </c>
      <c r="N24" s="57"/>
      <c r="O24" s="191"/>
      <c r="P24" s="192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96" t="s">
        <v>110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97" t="s">
        <v>111</v>
      </c>
      <c r="B4" s="197"/>
      <c r="C4" s="198" t="s">
        <v>60</v>
      </c>
      <c r="D4" s="198"/>
      <c r="E4" s="198"/>
      <c r="F4" s="77"/>
      <c r="G4" s="73"/>
      <c r="H4" s="73"/>
      <c r="I4" s="73"/>
      <c r="J4" s="73"/>
    </row>
    <row r="5" spans="1:10" x14ac:dyDescent="0.2">
      <c r="A5" s="164" t="s">
        <v>56</v>
      </c>
      <c r="B5" s="164"/>
      <c r="C5" s="199" t="str">
        <f>'G-2'!D5</f>
        <v>CALLE 79 X CARRERA 43</v>
      </c>
      <c r="D5" s="199"/>
      <c r="E5" s="199"/>
      <c r="F5" s="78"/>
      <c r="G5" s="79"/>
      <c r="H5" s="70" t="s">
        <v>53</v>
      </c>
      <c r="I5" s="200">
        <f>'G-2'!L5</f>
        <v>1353</v>
      </c>
      <c r="J5" s="200"/>
    </row>
    <row r="6" spans="1:10" x14ac:dyDescent="0.2">
      <c r="A6" s="164" t="s">
        <v>112</v>
      </c>
      <c r="B6" s="164"/>
      <c r="C6" s="201" t="s">
        <v>150</v>
      </c>
      <c r="D6" s="201"/>
      <c r="E6" s="201"/>
      <c r="F6" s="78"/>
      <c r="G6" s="79"/>
      <c r="H6" s="70" t="s">
        <v>58</v>
      </c>
      <c r="I6" s="202">
        <f>'G-2'!S6</f>
        <v>43425</v>
      </c>
      <c r="J6" s="202"/>
    </row>
    <row r="7" spans="1:10" x14ac:dyDescent="0.2">
      <c r="A7" s="80"/>
      <c r="B7" s="80"/>
      <c r="C7" s="203"/>
      <c r="D7" s="203"/>
      <c r="E7" s="203"/>
      <c r="F7" s="203"/>
      <c r="G7" s="77"/>
      <c r="H7" s="81"/>
      <c r="I7" s="82"/>
      <c r="J7" s="73"/>
    </row>
    <row r="8" spans="1:10" x14ac:dyDescent="0.2">
      <c r="A8" s="204" t="s">
        <v>113</v>
      </c>
      <c r="B8" s="206" t="s">
        <v>114</v>
      </c>
      <c r="C8" s="204" t="s">
        <v>115</v>
      </c>
      <c r="D8" s="20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208" t="s">
        <v>121</v>
      </c>
      <c r="J8" s="210" t="s">
        <v>122</v>
      </c>
    </row>
    <row r="9" spans="1:10" x14ac:dyDescent="0.2">
      <c r="A9" s="205"/>
      <c r="B9" s="207"/>
      <c r="C9" s="205"/>
      <c r="D9" s="207"/>
      <c r="E9" s="86" t="s">
        <v>52</v>
      </c>
      <c r="F9" s="87" t="s">
        <v>0</v>
      </c>
      <c r="G9" s="88" t="s">
        <v>2</v>
      </c>
      <c r="H9" s="87" t="s">
        <v>3</v>
      </c>
      <c r="I9" s="209"/>
      <c r="J9" s="211"/>
    </row>
    <row r="10" spans="1:10" x14ac:dyDescent="0.2">
      <c r="A10" s="212" t="s">
        <v>123</v>
      </c>
      <c r="B10" s="21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213"/>
      <c r="B11" s="216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213"/>
      <c r="B12" s="216"/>
      <c r="C12" s="95" t="s">
        <v>134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213"/>
      <c r="B13" s="21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213"/>
      <c r="B14" s="216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213"/>
      <c r="B15" s="216"/>
      <c r="C15" s="95" t="s">
        <v>135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213"/>
      <c r="B16" s="21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213"/>
      <c r="B17" s="216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214"/>
      <c r="B18" s="217"/>
      <c r="C18" s="100" t="s">
        <v>136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212" t="s">
        <v>130</v>
      </c>
      <c r="B19" s="215">
        <v>2</v>
      </c>
      <c r="C19" s="101"/>
      <c r="D19" s="90" t="s">
        <v>124</v>
      </c>
      <c r="E19" s="50">
        <v>16</v>
      </c>
      <c r="F19" s="50">
        <v>66</v>
      </c>
      <c r="G19" s="50">
        <v>10</v>
      </c>
      <c r="H19" s="50">
        <v>2</v>
      </c>
      <c r="I19" s="50">
        <f t="shared" si="0"/>
        <v>99</v>
      </c>
      <c r="J19" s="91">
        <f>IF(I19=0,"0,00",I19/SUM(I19:I21)*100)</f>
        <v>26.052631578947366</v>
      </c>
    </row>
    <row r="20" spans="1:10" x14ac:dyDescent="0.2">
      <c r="A20" s="213"/>
      <c r="B20" s="216"/>
      <c r="C20" s="89" t="s">
        <v>125</v>
      </c>
      <c r="D20" s="92" t="s">
        <v>126</v>
      </c>
      <c r="E20" s="93">
        <v>91</v>
      </c>
      <c r="F20" s="93">
        <v>194</v>
      </c>
      <c r="G20" s="93">
        <v>17</v>
      </c>
      <c r="H20" s="93">
        <v>3</v>
      </c>
      <c r="I20" s="93">
        <f t="shared" si="0"/>
        <v>281</v>
      </c>
      <c r="J20" s="94">
        <f>IF(I20=0,"0,00",I20/SUM(I19:I21)*100)</f>
        <v>73.94736842105263</v>
      </c>
    </row>
    <row r="21" spans="1:10" x14ac:dyDescent="0.2">
      <c r="A21" s="213"/>
      <c r="B21" s="216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213"/>
      <c r="B22" s="216"/>
      <c r="C22" s="99"/>
      <c r="D22" s="90" t="s">
        <v>124</v>
      </c>
      <c r="E22" s="50">
        <v>14</v>
      </c>
      <c r="F22" s="50">
        <v>61</v>
      </c>
      <c r="G22" s="50">
        <v>8</v>
      </c>
      <c r="H22" s="50">
        <v>1</v>
      </c>
      <c r="I22" s="50">
        <f t="shared" si="0"/>
        <v>86.5</v>
      </c>
      <c r="J22" s="91">
        <f>IF(I22=0,"0,00",I22/SUM(I22:I24)*100)</f>
        <v>20.23391812865497</v>
      </c>
    </row>
    <row r="23" spans="1:10" x14ac:dyDescent="0.2">
      <c r="A23" s="213"/>
      <c r="B23" s="216"/>
      <c r="C23" s="89" t="s">
        <v>128</v>
      </c>
      <c r="D23" s="92" t="s">
        <v>126</v>
      </c>
      <c r="E23" s="93">
        <v>119</v>
      </c>
      <c r="F23" s="93">
        <v>242</v>
      </c>
      <c r="G23" s="93">
        <v>16</v>
      </c>
      <c r="H23" s="93">
        <v>3</v>
      </c>
      <c r="I23" s="93">
        <f t="shared" si="0"/>
        <v>341</v>
      </c>
      <c r="J23" s="94">
        <f>IF(I23=0,"0,00",I23/SUM(I22:I24)*100)</f>
        <v>79.766081871345023</v>
      </c>
    </row>
    <row r="24" spans="1:10" x14ac:dyDescent="0.2">
      <c r="A24" s="213"/>
      <c r="B24" s="216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213"/>
      <c r="B25" s="216"/>
      <c r="C25" s="99"/>
      <c r="D25" s="90" t="s">
        <v>124</v>
      </c>
      <c r="E25" s="50">
        <v>14</v>
      </c>
      <c r="F25" s="50">
        <v>58</v>
      </c>
      <c r="G25" s="50">
        <v>8</v>
      </c>
      <c r="H25" s="50">
        <v>0</v>
      </c>
      <c r="I25" s="50">
        <f t="shared" si="0"/>
        <v>81</v>
      </c>
      <c r="J25" s="91">
        <f>IF(I25=0,"0,00",I25/SUM(I25:I27)*100)</f>
        <v>22.161422708618332</v>
      </c>
    </row>
    <row r="26" spans="1:10" x14ac:dyDescent="0.2">
      <c r="A26" s="213"/>
      <c r="B26" s="216"/>
      <c r="C26" s="89" t="s">
        <v>129</v>
      </c>
      <c r="D26" s="92" t="s">
        <v>126</v>
      </c>
      <c r="E26" s="93">
        <v>72</v>
      </c>
      <c r="F26" s="93">
        <v>214</v>
      </c>
      <c r="G26" s="93">
        <v>16</v>
      </c>
      <c r="H26" s="93">
        <v>1</v>
      </c>
      <c r="I26" s="93">
        <f t="shared" si="0"/>
        <v>284.5</v>
      </c>
      <c r="J26" s="94">
        <f>IF(I26=0,"0,00",I26/SUM(I25:I27)*100)</f>
        <v>77.838577291381668</v>
      </c>
    </row>
    <row r="27" spans="1:10" x14ac:dyDescent="0.2">
      <c r="A27" s="214"/>
      <c r="B27" s="217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212" t="s">
        <v>131</v>
      </c>
      <c r="B28" s="21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213"/>
      <c r="B29" s="216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213"/>
      <c r="B30" s="216"/>
      <c r="C30" s="95" t="s">
        <v>140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213"/>
      <c r="B31" s="21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213"/>
      <c r="B32" s="216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3" x14ac:dyDescent="0.2">
      <c r="A33" s="213"/>
      <c r="B33" s="216"/>
      <c r="C33" s="95" t="s">
        <v>141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3" x14ac:dyDescent="0.2">
      <c r="A34" s="213"/>
      <c r="B34" s="21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3" x14ac:dyDescent="0.2">
      <c r="A35" s="213"/>
      <c r="B35" s="216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3" x14ac:dyDescent="0.2">
      <c r="A36" s="214"/>
      <c r="B36" s="217"/>
      <c r="C36" s="100" t="s">
        <v>142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3" x14ac:dyDescent="0.2">
      <c r="A37" s="212" t="s">
        <v>132</v>
      </c>
      <c r="B37" s="215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3" x14ac:dyDescent="0.2">
      <c r="A38" s="213"/>
      <c r="B38" s="216"/>
      <c r="C38" s="89" t="s">
        <v>125</v>
      </c>
      <c r="D38" s="92" t="s">
        <v>126</v>
      </c>
      <c r="E38" s="93">
        <v>119</v>
      </c>
      <c r="F38" s="93">
        <v>545</v>
      </c>
      <c r="G38" s="93">
        <v>33</v>
      </c>
      <c r="H38" s="93">
        <v>12</v>
      </c>
      <c r="I38" s="93">
        <f t="shared" si="0"/>
        <v>700.5</v>
      </c>
      <c r="J38" s="94">
        <f>IF(I38=0,"0,00",I38/SUM(I37:I39)*100)</f>
        <v>78.268156424581008</v>
      </c>
    </row>
    <row r="39" spans="1:13" x14ac:dyDescent="0.2">
      <c r="A39" s="213"/>
      <c r="B39" s="216"/>
      <c r="C39" s="95" t="s">
        <v>143</v>
      </c>
      <c r="D39" s="96" t="s">
        <v>127</v>
      </c>
      <c r="E39" s="49">
        <v>58</v>
      </c>
      <c r="F39" s="49">
        <v>158</v>
      </c>
      <c r="G39" s="49">
        <v>0</v>
      </c>
      <c r="H39" s="49">
        <v>3</v>
      </c>
      <c r="I39" s="97">
        <f t="shared" si="0"/>
        <v>194.5</v>
      </c>
      <c r="J39" s="98">
        <f>IF(I39=0,"0,00",I39/SUM(I37:I39)*100)</f>
        <v>21.731843575418992</v>
      </c>
    </row>
    <row r="40" spans="1:13" x14ac:dyDescent="0.2">
      <c r="A40" s="213"/>
      <c r="B40" s="21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3" x14ac:dyDescent="0.2">
      <c r="A41" s="213"/>
      <c r="B41" s="216"/>
      <c r="C41" s="89" t="s">
        <v>128</v>
      </c>
      <c r="D41" s="92" t="s">
        <v>126</v>
      </c>
      <c r="E41" s="93">
        <v>124</v>
      </c>
      <c r="F41" s="93">
        <v>536</v>
      </c>
      <c r="G41" s="93">
        <v>34</v>
      </c>
      <c r="H41" s="93">
        <v>16</v>
      </c>
      <c r="I41" s="93">
        <f t="shared" si="0"/>
        <v>706</v>
      </c>
      <c r="J41" s="94">
        <f>IF(I41=0,"0,00",I41/SUM(I40:I42)*100)</f>
        <v>77.032187670485541</v>
      </c>
    </row>
    <row r="42" spans="1:13" x14ac:dyDescent="0.2">
      <c r="A42" s="213"/>
      <c r="B42" s="216"/>
      <c r="C42" s="95" t="s">
        <v>144</v>
      </c>
      <c r="D42" s="96" t="s">
        <v>127</v>
      </c>
      <c r="E42" s="49">
        <v>59</v>
      </c>
      <c r="F42" s="49">
        <v>181</v>
      </c>
      <c r="G42" s="49">
        <v>0</v>
      </c>
      <c r="H42" s="49">
        <v>0</v>
      </c>
      <c r="I42" s="97">
        <f t="shared" si="0"/>
        <v>210.5</v>
      </c>
      <c r="J42" s="98">
        <f>IF(I42=0,"0,00",I42/SUM(I40:I42)*100)</f>
        <v>22.967812329514455</v>
      </c>
    </row>
    <row r="43" spans="1:13" x14ac:dyDescent="0.2">
      <c r="A43" s="213"/>
      <c r="B43" s="21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  <c r="M43" t="s">
        <v>147</v>
      </c>
    </row>
    <row r="44" spans="1:13" x14ac:dyDescent="0.2">
      <c r="A44" s="213"/>
      <c r="B44" s="216"/>
      <c r="C44" s="89" t="s">
        <v>129</v>
      </c>
      <c r="D44" s="92" t="s">
        <v>126</v>
      </c>
      <c r="E44" s="93">
        <v>92</v>
      </c>
      <c r="F44" s="93">
        <v>721</v>
      </c>
      <c r="G44" s="93">
        <v>36</v>
      </c>
      <c r="H44" s="93">
        <v>3</v>
      </c>
      <c r="I44" s="93">
        <f t="shared" si="0"/>
        <v>846.5</v>
      </c>
      <c r="J44" s="94">
        <f>IF(I44=0,"0,00",I44/SUM(I43:I45)*100)</f>
        <v>86.776012301383915</v>
      </c>
    </row>
    <row r="45" spans="1:13" x14ac:dyDescent="0.2">
      <c r="A45" s="214"/>
      <c r="B45" s="217"/>
      <c r="C45" s="100" t="s">
        <v>145</v>
      </c>
      <c r="D45" s="96" t="s">
        <v>127</v>
      </c>
      <c r="E45" s="49">
        <v>34</v>
      </c>
      <c r="F45" s="49">
        <v>112</v>
      </c>
      <c r="G45" s="49">
        <v>0</v>
      </c>
      <c r="H45" s="49">
        <v>0</v>
      </c>
      <c r="I45" s="102">
        <f t="shared" si="0"/>
        <v>129</v>
      </c>
      <c r="J45" s="98">
        <f>IF(I45=0,"0,00",I45/SUM(I43:I45)*100)</f>
        <v>13.223987698616094</v>
      </c>
    </row>
    <row r="46" spans="1:13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3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3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W17" sqref="W17"/>
    </sheetView>
  </sheetViews>
  <sheetFormatPr baseColWidth="10" defaultRowHeight="12.75" x14ac:dyDescent="0.2"/>
  <cols>
    <col min="2" max="2" width="5.140625" customWidth="1"/>
    <col min="3" max="3" width="5.5703125" customWidth="1"/>
    <col min="4" max="4" width="5.28515625" customWidth="1"/>
    <col min="5" max="5" width="5.140625" customWidth="1"/>
    <col min="6" max="6" width="6" customWidth="1"/>
    <col min="7" max="7" width="5.5703125" customWidth="1"/>
    <col min="8" max="8" width="4.7109375" customWidth="1"/>
    <col min="9" max="9" width="5.5703125" customWidth="1"/>
    <col min="10" max="10" width="6.140625" customWidth="1"/>
    <col min="11" max="11" width="5.28515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219" t="s">
        <v>93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219" t="s">
        <v>94</v>
      </c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219" t="s">
        <v>95</v>
      </c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220" t="s">
        <v>96</v>
      </c>
      <c r="B8" s="220"/>
      <c r="C8" s="221" t="s">
        <v>97</v>
      </c>
      <c r="D8" s="221"/>
      <c r="E8" s="221"/>
      <c r="F8" s="221"/>
      <c r="G8" s="221"/>
      <c r="H8" s="221"/>
      <c r="I8" s="59"/>
      <c r="J8" s="59"/>
      <c r="K8" s="59"/>
      <c r="L8" s="220" t="s">
        <v>98</v>
      </c>
      <c r="M8" s="220"/>
      <c r="N8" s="220"/>
      <c r="O8" s="221" t="str">
        <f>'G-2'!D5</f>
        <v>CALLE 79 X CARRERA 43</v>
      </c>
      <c r="P8" s="221"/>
      <c r="Q8" s="221"/>
      <c r="R8" s="221"/>
      <c r="S8" s="221"/>
      <c r="T8" s="59"/>
      <c r="U8" s="59"/>
      <c r="V8" s="220" t="s">
        <v>99</v>
      </c>
      <c r="W8" s="220"/>
      <c r="X8" s="220"/>
      <c r="Y8" s="221">
        <v>1353</v>
      </c>
      <c r="Z8" s="221"/>
      <c r="AA8" s="221"/>
      <c r="AB8" s="59"/>
      <c r="AC8" s="59"/>
      <c r="AD8" s="59"/>
      <c r="AE8" s="59"/>
      <c r="AF8" s="59"/>
      <c r="AG8" s="59"/>
      <c r="AH8" s="220" t="s">
        <v>100</v>
      </c>
      <c r="AI8" s="220"/>
      <c r="AJ8" s="224">
        <f>'G-2'!S6</f>
        <v>43425</v>
      </c>
      <c r="AK8" s="224"/>
      <c r="AL8" s="224"/>
      <c r="AM8" s="22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218" t="s">
        <v>47</v>
      </c>
      <c r="E10" s="218"/>
      <c r="F10" s="218"/>
      <c r="G10" s="21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218" t="s">
        <v>133</v>
      </c>
      <c r="T10" s="218"/>
      <c r="U10" s="218"/>
      <c r="V10" s="21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218" t="s">
        <v>49</v>
      </c>
      <c r="AI10" s="218"/>
      <c r="AJ10" s="218"/>
      <c r="AK10" s="21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225" t="s">
        <v>102</v>
      </c>
      <c r="U12" s="22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56" t="s">
        <v>148</v>
      </c>
      <c r="B16" s="157">
        <f>MAX(B14:K14)</f>
        <v>0</v>
      </c>
      <c r="C16" s="119" t="s">
        <v>106</v>
      </c>
      <c r="D16" s="158">
        <f>+B16*D15</f>
        <v>0</v>
      </c>
      <c r="E16" s="119"/>
      <c r="F16" s="119" t="s">
        <v>107</v>
      </c>
      <c r="G16" s="158">
        <f>+B16*G15</f>
        <v>0</v>
      </c>
      <c r="H16" s="119"/>
      <c r="I16" s="119" t="s">
        <v>108</v>
      </c>
      <c r="J16" s="158">
        <f>+B16*J15</f>
        <v>0</v>
      </c>
      <c r="K16" s="121"/>
      <c r="L16" s="115"/>
      <c r="M16" s="157">
        <f>MAX(M14:AB14)</f>
        <v>0</v>
      </c>
      <c r="N16" s="119"/>
      <c r="O16" s="119" t="s">
        <v>106</v>
      </c>
      <c r="P16" s="159">
        <f>+M16*P15</f>
        <v>0</v>
      </c>
      <c r="Q16" s="119"/>
      <c r="R16" s="119"/>
      <c r="S16" s="119"/>
      <c r="T16" s="119" t="s">
        <v>107</v>
      </c>
      <c r="U16" s="159">
        <f>+M16*U15</f>
        <v>0</v>
      </c>
      <c r="V16" s="119"/>
      <c r="W16" s="119"/>
      <c r="X16" s="119"/>
      <c r="Y16" s="119" t="s">
        <v>108</v>
      </c>
      <c r="Z16" s="159">
        <f>+M16*Z15</f>
        <v>0</v>
      </c>
      <c r="AA16" s="119"/>
      <c r="AB16" s="121"/>
      <c r="AC16" s="115"/>
      <c r="AD16" s="157">
        <f>MAX(AD14:AO14)</f>
        <v>0</v>
      </c>
      <c r="AE16" s="119" t="s">
        <v>106</v>
      </c>
      <c r="AF16" s="158">
        <f>+AD16*AF15</f>
        <v>0</v>
      </c>
      <c r="AG16" s="119"/>
      <c r="AH16" s="119"/>
      <c r="AI16" s="119"/>
      <c r="AJ16" s="119" t="s">
        <v>107</v>
      </c>
      <c r="AK16" s="158">
        <f>+AD16*AK15</f>
        <v>0</v>
      </c>
      <c r="AL16" s="119"/>
      <c r="AM16" s="119"/>
      <c r="AN16" s="119" t="s">
        <v>108</v>
      </c>
      <c r="AO16" s="160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222" t="s">
        <v>102</v>
      </c>
      <c r="U17" s="22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330</v>
      </c>
      <c r="C18" s="116">
        <f>'G-2'!F11</f>
        <v>324.5</v>
      </c>
      <c r="D18" s="116">
        <f>'G-2'!F12</f>
        <v>270.5</v>
      </c>
      <c r="E18" s="116">
        <f>'G-2'!F13</f>
        <v>266</v>
      </c>
      <c r="F18" s="116">
        <f>'G-2'!F14</f>
        <v>214</v>
      </c>
      <c r="G18" s="116">
        <f>'G-2'!F15</f>
        <v>245</v>
      </c>
      <c r="H18" s="116">
        <f>'G-2'!F16</f>
        <v>191.5</v>
      </c>
      <c r="I18" s="116">
        <f>'G-2'!F17</f>
        <v>194.5</v>
      </c>
      <c r="J18" s="116">
        <f>'G-2'!F18</f>
        <v>189</v>
      </c>
      <c r="K18" s="116">
        <f>'G-2'!F19</f>
        <v>228</v>
      </c>
      <c r="L18" s="117"/>
      <c r="M18" s="116">
        <f>'G-2'!F20</f>
        <v>204</v>
      </c>
      <c r="N18" s="116">
        <f>'G-2'!F21</f>
        <v>222.5</v>
      </c>
      <c r="O18" s="116">
        <f>'G-2'!F22</f>
        <v>173</v>
      </c>
      <c r="P18" s="116">
        <f>'G-2'!M10</f>
        <v>189</v>
      </c>
      <c r="Q18" s="116">
        <f>'G-2'!M11</f>
        <v>199</v>
      </c>
      <c r="R18" s="116">
        <f>'G-2'!M12</f>
        <v>194</v>
      </c>
      <c r="S18" s="116">
        <f>'G-2'!M13</f>
        <v>209.5</v>
      </c>
      <c r="T18" s="116">
        <f>'G-2'!M14</f>
        <v>190</v>
      </c>
      <c r="U18" s="116">
        <f>'G-2'!M15</f>
        <v>180.5</v>
      </c>
      <c r="V18" s="116">
        <f>'G-2'!M16</f>
        <v>174.5</v>
      </c>
      <c r="W18" s="116">
        <f>'G-2'!M17</f>
        <v>210.5</v>
      </c>
      <c r="X18" s="116">
        <f>'G-2'!M18</f>
        <v>228</v>
      </c>
      <c r="Y18" s="116">
        <f>'G-2'!M19</f>
        <v>201.5</v>
      </c>
      <c r="Z18" s="116">
        <f>'G-2'!M20</f>
        <v>213.5</v>
      </c>
      <c r="AA18" s="116">
        <f>'G-2'!M21</f>
        <v>191</v>
      </c>
      <c r="AB18" s="116">
        <f>'G-2'!M22</f>
        <v>236.5</v>
      </c>
      <c r="AC18" s="117"/>
      <c r="AD18" s="116">
        <f>'G-2'!T10</f>
        <v>199</v>
      </c>
      <c r="AE18" s="116">
        <f>'G-2'!T11</f>
        <v>208</v>
      </c>
      <c r="AF18" s="116">
        <f>'G-2'!T12</f>
        <v>178.5</v>
      </c>
      <c r="AG18" s="116">
        <f>'G-2'!T13</f>
        <v>191</v>
      </c>
      <c r="AH18" s="116">
        <f>'G-2'!T14</f>
        <v>213</v>
      </c>
      <c r="AI18" s="116">
        <f>'G-2'!T15</f>
        <v>192</v>
      </c>
      <c r="AJ18" s="116">
        <f>'G-2'!T16</f>
        <v>192.5</v>
      </c>
      <c r="AK18" s="116">
        <f>'G-2'!T17</f>
        <v>198.5</v>
      </c>
      <c r="AL18" s="116">
        <f>'G-2'!T18</f>
        <v>178</v>
      </c>
      <c r="AM18" s="116">
        <f>'G-2'!T19</f>
        <v>189</v>
      </c>
      <c r="AN18" s="116">
        <f>'G-2'!T20</f>
        <v>184</v>
      </c>
      <c r="AO18" s="116">
        <f>'G-2'!T21</f>
        <v>181.5</v>
      </c>
      <c r="AP18" s="68"/>
      <c r="AQ18" s="68"/>
      <c r="AR18" s="68"/>
      <c r="AS18" s="68"/>
      <c r="AT18" s="68"/>
      <c r="AU18" s="68">
        <f t="shared" ref="AU18:BA18" si="6">E19</f>
        <v>1191</v>
      </c>
      <c r="AV18" s="68">
        <f t="shared" si="6"/>
        <v>1075</v>
      </c>
      <c r="AW18" s="68">
        <f t="shared" si="6"/>
        <v>995.5</v>
      </c>
      <c r="AX18" s="68">
        <f t="shared" si="6"/>
        <v>916.5</v>
      </c>
      <c r="AY18" s="68">
        <f t="shared" si="6"/>
        <v>845</v>
      </c>
      <c r="AZ18" s="68">
        <f t="shared" si="6"/>
        <v>820</v>
      </c>
      <c r="BA18" s="68">
        <f t="shared" si="6"/>
        <v>803</v>
      </c>
      <c r="BB18" s="68"/>
      <c r="BC18" s="68"/>
      <c r="BD18" s="68"/>
      <c r="BE18" s="68">
        <f t="shared" ref="BE18:BQ18" si="7">P19</f>
        <v>788.5</v>
      </c>
      <c r="BF18" s="68">
        <f t="shared" si="7"/>
        <v>783.5</v>
      </c>
      <c r="BG18" s="68">
        <f t="shared" si="7"/>
        <v>755</v>
      </c>
      <c r="BH18" s="68">
        <f t="shared" si="7"/>
        <v>791.5</v>
      </c>
      <c r="BI18" s="68">
        <f t="shared" si="7"/>
        <v>792.5</v>
      </c>
      <c r="BJ18" s="68">
        <f t="shared" si="7"/>
        <v>774</v>
      </c>
      <c r="BK18" s="68">
        <f t="shared" si="7"/>
        <v>754.5</v>
      </c>
      <c r="BL18" s="68">
        <f t="shared" si="7"/>
        <v>755.5</v>
      </c>
      <c r="BM18" s="68">
        <f t="shared" si="7"/>
        <v>793.5</v>
      </c>
      <c r="BN18" s="68">
        <f t="shared" si="7"/>
        <v>814.5</v>
      </c>
      <c r="BO18" s="68">
        <f t="shared" si="7"/>
        <v>853.5</v>
      </c>
      <c r="BP18" s="68">
        <f t="shared" si="7"/>
        <v>834</v>
      </c>
      <c r="BQ18" s="68">
        <f t="shared" si="7"/>
        <v>842.5</v>
      </c>
      <c r="BR18" s="68"/>
      <c r="BS18" s="68"/>
      <c r="BT18" s="68"/>
      <c r="BU18" s="68">
        <f t="shared" ref="BU18:CC18" si="8">AG19</f>
        <v>776.5</v>
      </c>
      <c r="BV18" s="68">
        <f t="shared" si="8"/>
        <v>790.5</v>
      </c>
      <c r="BW18" s="68">
        <f t="shared" si="8"/>
        <v>774.5</v>
      </c>
      <c r="BX18" s="68">
        <f t="shared" si="8"/>
        <v>788.5</v>
      </c>
      <c r="BY18" s="68">
        <f t="shared" si="8"/>
        <v>796</v>
      </c>
      <c r="BZ18" s="68">
        <f t="shared" si="8"/>
        <v>761</v>
      </c>
      <c r="CA18" s="68">
        <f t="shared" si="8"/>
        <v>758</v>
      </c>
      <c r="CB18" s="68">
        <f t="shared" si="8"/>
        <v>749.5</v>
      </c>
      <c r="CC18" s="68">
        <f t="shared" si="8"/>
        <v>732.5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1191</v>
      </c>
      <c r="F19" s="116">
        <f t="shared" ref="F19:K19" si="9">C18+D18+E18+F18</f>
        <v>1075</v>
      </c>
      <c r="G19" s="116">
        <f t="shared" si="9"/>
        <v>995.5</v>
      </c>
      <c r="H19" s="116">
        <f t="shared" si="9"/>
        <v>916.5</v>
      </c>
      <c r="I19" s="116">
        <f t="shared" si="9"/>
        <v>845</v>
      </c>
      <c r="J19" s="116">
        <f t="shared" si="9"/>
        <v>820</v>
      </c>
      <c r="K19" s="116">
        <f t="shared" si="9"/>
        <v>803</v>
      </c>
      <c r="L19" s="117"/>
      <c r="M19" s="116"/>
      <c r="N19" s="116"/>
      <c r="O19" s="116"/>
      <c r="P19" s="116">
        <f>M18+N18+O18+P18</f>
        <v>788.5</v>
      </c>
      <c r="Q19" s="116">
        <f t="shared" ref="Q19:AB19" si="10">N18+O18+P18+Q18</f>
        <v>783.5</v>
      </c>
      <c r="R19" s="116">
        <f t="shared" si="10"/>
        <v>755</v>
      </c>
      <c r="S19" s="116">
        <f t="shared" si="10"/>
        <v>791.5</v>
      </c>
      <c r="T19" s="116">
        <f t="shared" si="10"/>
        <v>792.5</v>
      </c>
      <c r="U19" s="116">
        <f t="shared" si="10"/>
        <v>774</v>
      </c>
      <c r="V19" s="116">
        <f t="shared" si="10"/>
        <v>754.5</v>
      </c>
      <c r="W19" s="116">
        <f t="shared" si="10"/>
        <v>755.5</v>
      </c>
      <c r="X19" s="116">
        <f t="shared" si="10"/>
        <v>793.5</v>
      </c>
      <c r="Y19" s="116">
        <f t="shared" si="10"/>
        <v>814.5</v>
      </c>
      <c r="Z19" s="116">
        <f t="shared" si="10"/>
        <v>853.5</v>
      </c>
      <c r="AA19" s="116">
        <f t="shared" si="10"/>
        <v>834</v>
      </c>
      <c r="AB19" s="116">
        <f t="shared" si="10"/>
        <v>842.5</v>
      </c>
      <c r="AC19" s="117"/>
      <c r="AD19" s="116"/>
      <c r="AE19" s="116"/>
      <c r="AF19" s="116"/>
      <c r="AG19" s="116">
        <f>AD18+AE18+AF18+AG18</f>
        <v>776.5</v>
      </c>
      <c r="AH19" s="116">
        <f t="shared" ref="AH19:AO19" si="11">AE18+AF18+AG18+AH18</f>
        <v>790.5</v>
      </c>
      <c r="AI19" s="116">
        <f t="shared" si="11"/>
        <v>774.5</v>
      </c>
      <c r="AJ19" s="116">
        <f t="shared" si="11"/>
        <v>788.5</v>
      </c>
      <c r="AK19" s="116">
        <f t="shared" si="11"/>
        <v>796</v>
      </c>
      <c r="AL19" s="116">
        <f t="shared" si="11"/>
        <v>761</v>
      </c>
      <c r="AM19" s="116">
        <f t="shared" si="11"/>
        <v>758</v>
      </c>
      <c r="AN19" s="116">
        <f t="shared" si="11"/>
        <v>749.5</v>
      </c>
      <c r="AO19" s="116">
        <f t="shared" si="11"/>
        <v>732.5</v>
      </c>
      <c r="AP19" s="68"/>
      <c r="AQ19" s="68"/>
      <c r="AR19" s="68"/>
      <c r="AS19" s="68"/>
      <c r="AT19" s="68"/>
      <c r="AU19" s="68">
        <f t="shared" ref="AU19:BA19" si="12">E29</f>
        <v>1918</v>
      </c>
      <c r="AV19" s="68">
        <f t="shared" si="12"/>
        <v>1889.5</v>
      </c>
      <c r="AW19" s="68">
        <f t="shared" si="12"/>
        <v>1899</v>
      </c>
      <c r="AX19" s="68">
        <f t="shared" si="12"/>
        <v>1874</v>
      </c>
      <c r="AY19" s="68">
        <f t="shared" si="12"/>
        <v>1874</v>
      </c>
      <c r="AZ19" s="68">
        <f t="shared" si="12"/>
        <v>1884</v>
      </c>
      <c r="BA19" s="68">
        <f t="shared" si="12"/>
        <v>1844.5</v>
      </c>
      <c r="BB19" s="68"/>
      <c r="BC19" s="68"/>
      <c r="BD19" s="68"/>
      <c r="BE19" s="68">
        <f t="shared" ref="BE19:BQ19" si="13">P29</f>
        <v>1786.5</v>
      </c>
      <c r="BF19" s="68">
        <f t="shared" si="13"/>
        <v>1793.5</v>
      </c>
      <c r="BG19" s="68">
        <f t="shared" si="13"/>
        <v>1838.5</v>
      </c>
      <c r="BH19" s="68">
        <f t="shared" si="13"/>
        <v>1899.5</v>
      </c>
      <c r="BI19" s="68">
        <f t="shared" si="13"/>
        <v>1972</v>
      </c>
      <c r="BJ19" s="68">
        <f t="shared" si="13"/>
        <v>1983</v>
      </c>
      <c r="BK19" s="68">
        <f t="shared" si="13"/>
        <v>1937.5</v>
      </c>
      <c r="BL19" s="68">
        <f t="shared" si="13"/>
        <v>1878.5</v>
      </c>
      <c r="BM19" s="68">
        <f t="shared" si="13"/>
        <v>1839.5</v>
      </c>
      <c r="BN19" s="68">
        <f t="shared" si="13"/>
        <v>1818</v>
      </c>
      <c r="BO19" s="68">
        <f t="shared" si="13"/>
        <v>1862</v>
      </c>
      <c r="BP19" s="68">
        <f t="shared" si="13"/>
        <v>1860.5</v>
      </c>
      <c r="BQ19" s="68">
        <f t="shared" si="13"/>
        <v>1899.5</v>
      </c>
      <c r="BR19" s="68"/>
      <c r="BS19" s="68"/>
      <c r="BT19" s="68"/>
      <c r="BU19" s="68">
        <f t="shared" ref="BU19:CC19" si="14">AG29</f>
        <v>1871</v>
      </c>
      <c r="BV19" s="68">
        <f t="shared" si="14"/>
        <v>1923.5</v>
      </c>
      <c r="BW19" s="68">
        <f t="shared" si="14"/>
        <v>1953</v>
      </c>
      <c r="BX19" s="68">
        <f t="shared" si="14"/>
        <v>1976</v>
      </c>
      <c r="BY19" s="68">
        <f t="shared" si="14"/>
        <v>1937.5</v>
      </c>
      <c r="BZ19" s="68">
        <f t="shared" si="14"/>
        <v>1995.5</v>
      </c>
      <c r="CA19" s="68">
        <f t="shared" si="14"/>
        <v>2027.5</v>
      </c>
      <c r="CB19" s="68">
        <f t="shared" si="14"/>
        <v>2026</v>
      </c>
      <c r="CC19" s="68">
        <f t="shared" si="14"/>
        <v>2051.5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0.26052631578947366</v>
      </c>
      <c r="E20" s="119"/>
      <c r="F20" s="119" t="s">
        <v>107</v>
      </c>
      <c r="G20" s="120">
        <f>DIRECCIONALIDAD!J20/100</f>
        <v>0.73947368421052628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0.20233918128654971</v>
      </c>
      <c r="Q20" s="119"/>
      <c r="R20" s="119"/>
      <c r="S20" s="119"/>
      <c r="T20" s="119" t="s">
        <v>107</v>
      </c>
      <c r="U20" s="120">
        <f>DIRECCIONALIDAD!J23/100</f>
        <v>0.79766081871345018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0.22161422708618331</v>
      </c>
      <c r="AG20" s="119"/>
      <c r="AH20" s="119"/>
      <c r="AI20" s="119"/>
      <c r="AJ20" s="119" t="s">
        <v>107</v>
      </c>
      <c r="AK20" s="120">
        <f>DIRECCIONALIDAD!J26/100</f>
        <v>0.77838577291381672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56" t="s">
        <v>148</v>
      </c>
      <c r="B21" s="157">
        <f>MAX(B19:K19)</f>
        <v>1191</v>
      </c>
      <c r="C21" s="119" t="s">
        <v>106</v>
      </c>
      <c r="D21" s="158">
        <f>+B21*D20</f>
        <v>310.28684210526313</v>
      </c>
      <c r="E21" s="119"/>
      <c r="F21" s="119" t="s">
        <v>107</v>
      </c>
      <c r="G21" s="158">
        <f>+B21*G20</f>
        <v>880.71315789473681</v>
      </c>
      <c r="H21" s="119"/>
      <c r="I21" s="119" t="s">
        <v>108</v>
      </c>
      <c r="J21" s="158">
        <f>+B21*J20</f>
        <v>0</v>
      </c>
      <c r="K21" s="121"/>
      <c r="L21" s="115"/>
      <c r="M21" s="157">
        <f>MAX(M19:AB19)</f>
        <v>853.5</v>
      </c>
      <c r="N21" s="119"/>
      <c r="O21" s="119" t="s">
        <v>106</v>
      </c>
      <c r="P21" s="159">
        <f>+M21*P20</f>
        <v>172.69649122807019</v>
      </c>
      <c r="Q21" s="119"/>
      <c r="R21" s="119"/>
      <c r="S21" s="119"/>
      <c r="T21" s="119" t="s">
        <v>107</v>
      </c>
      <c r="U21" s="159">
        <f>+M21*U20</f>
        <v>680.80350877192973</v>
      </c>
      <c r="V21" s="119"/>
      <c r="W21" s="119"/>
      <c r="X21" s="119"/>
      <c r="Y21" s="119" t="s">
        <v>108</v>
      </c>
      <c r="Z21" s="159">
        <f>+M21*Z20</f>
        <v>0</v>
      </c>
      <c r="AA21" s="119"/>
      <c r="AB21" s="121"/>
      <c r="AC21" s="115"/>
      <c r="AD21" s="157">
        <f>MAX(AD19:AO19)</f>
        <v>796</v>
      </c>
      <c r="AE21" s="119" t="s">
        <v>106</v>
      </c>
      <c r="AF21" s="158">
        <f>+AD21*AF20</f>
        <v>176.40492476060192</v>
      </c>
      <c r="AG21" s="119"/>
      <c r="AH21" s="119"/>
      <c r="AI21" s="119"/>
      <c r="AJ21" s="119" t="s">
        <v>107</v>
      </c>
      <c r="AK21" s="158">
        <f>+AD21*AK20</f>
        <v>619.59507523939806</v>
      </c>
      <c r="AL21" s="119"/>
      <c r="AM21" s="119"/>
      <c r="AN21" s="119" t="s">
        <v>108</v>
      </c>
      <c r="AO21" s="160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222" t="s">
        <v>102</v>
      </c>
      <c r="U22" s="22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3109</v>
      </c>
      <c r="AV22" s="59">
        <f t="shared" si="18"/>
        <v>2964.5</v>
      </c>
      <c r="AW22" s="59">
        <f t="shared" si="18"/>
        <v>2894.5</v>
      </c>
      <c r="AX22" s="59">
        <f t="shared" si="18"/>
        <v>2790.5</v>
      </c>
      <c r="AY22" s="59">
        <f t="shared" si="18"/>
        <v>2719</v>
      </c>
      <c r="AZ22" s="59">
        <f t="shared" si="18"/>
        <v>2704</v>
      </c>
      <c r="BA22" s="59">
        <f t="shared" si="18"/>
        <v>2647.5</v>
      </c>
      <c r="BB22" s="59"/>
      <c r="BC22" s="59"/>
      <c r="BD22" s="59"/>
      <c r="BE22" s="59">
        <f t="shared" ref="BE22:BQ22" si="19">P34</f>
        <v>2575</v>
      </c>
      <c r="BF22" s="59">
        <f t="shared" si="19"/>
        <v>2577</v>
      </c>
      <c r="BG22" s="59">
        <f t="shared" si="19"/>
        <v>2593.5</v>
      </c>
      <c r="BH22" s="59">
        <f t="shared" si="19"/>
        <v>2691</v>
      </c>
      <c r="BI22" s="59">
        <f t="shared" si="19"/>
        <v>2764.5</v>
      </c>
      <c r="BJ22" s="59">
        <f t="shared" si="19"/>
        <v>2757</v>
      </c>
      <c r="BK22" s="59">
        <f t="shared" si="19"/>
        <v>2692</v>
      </c>
      <c r="BL22" s="59">
        <f t="shared" si="19"/>
        <v>2634</v>
      </c>
      <c r="BM22" s="59">
        <f t="shared" si="19"/>
        <v>2633</v>
      </c>
      <c r="BN22" s="59">
        <f t="shared" si="19"/>
        <v>2632.5</v>
      </c>
      <c r="BO22" s="59">
        <f t="shared" si="19"/>
        <v>2715.5</v>
      </c>
      <c r="BP22" s="59">
        <f t="shared" si="19"/>
        <v>2694.5</v>
      </c>
      <c r="BQ22" s="59">
        <f t="shared" si="19"/>
        <v>2742</v>
      </c>
      <c r="BR22" s="59"/>
      <c r="BS22" s="59"/>
      <c r="BT22" s="59"/>
      <c r="BU22" s="59">
        <f t="shared" ref="BU22:CC22" si="20">AG34</f>
        <v>2647.5</v>
      </c>
      <c r="BV22" s="59">
        <f t="shared" si="20"/>
        <v>2714</v>
      </c>
      <c r="BW22" s="59">
        <f t="shared" si="20"/>
        <v>2727.5</v>
      </c>
      <c r="BX22" s="59">
        <f t="shared" si="20"/>
        <v>2764.5</v>
      </c>
      <c r="BY22" s="59">
        <f t="shared" si="20"/>
        <v>2733.5</v>
      </c>
      <c r="BZ22" s="59">
        <f t="shared" si="20"/>
        <v>2756.5</v>
      </c>
      <c r="CA22" s="59">
        <f t="shared" si="20"/>
        <v>2785.5</v>
      </c>
      <c r="CB22" s="59">
        <f t="shared" si="20"/>
        <v>2775.5</v>
      </c>
      <c r="CC22" s="59">
        <f t="shared" si="20"/>
        <v>2784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56" t="s">
        <v>148</v>
      </c>
      <c r="B26" s="157">
        <f>MAX(B24:K24)</f>
        <v>0</v>
      </c>
      <c r="C26" s="119" t="s">
        <v>106</v>
      </c>
      <c r="D26" s="158">
        <f>+B26*D25</f>
        <v>0</v>
      </c>
      <c r="E26" s="119"/>
      <c r="F26" s="119" t="s">
        <v>107</v>
      </c>
      <c r="G26" s="158">
        <f>+B26*G25</f>
        <v>0</v>
      </c>
      <c r="H26" s="119"/>
      <c r="I26" s="119" t="s">
        <v>108</v>
      </c>
      <c r="J26" s="158">
        <f>+B26*J25</f>
        <v>0</v>
      </c>
      <c r="K26" s="121"/>
      <c r="L26" s="115"/>
      <c r="M26" s="157">
        <f>MAX(M24:AB24)</f>
        <v>0</v>
      </c>
      <c r="N26" s="119"/>
      <c r="O26" s="119" t="s">
        <v>106</v>
      </c>
      <c r="P26" s="159">
        <f>+M26*P25</f>
        <v>0</v>
      </c>
      <c r="Q26" s="119"/>
      <c r="R26" s="119"/>
      <c r="S26" s="119"/>
      <c r="T26" s="119" t="s">
        <v>107</v>
      </c>
      <c r="U26" s="159">
        <f>+M26*U25</f>
        <v>0</v>
      </c>
      <c r="V26" s="119"/>
      <c r="W26" s="119"/>
      <c r="X26" s="119"/>
      <c r="Y26" s="119" t="s">
        <v>108</v>
      </c>
      <c r="Z26" s="159">
        <f>+M26*Z25</f>
        <v>0</v>
      </c>
      <c r="AA26" s="119"/>
      <c r="AB26" s="121"/>
      <c r="AC26" s="115"/>
      <c r="AD26" s="157">
        <f>MAX(AD24:AO24)</f>
        <v>0</v>
      </c>
      <c r="AE26" s="119" t="s">
        <v>106</v>
      </c>
      <c r="AF26" s="158">
        <f>+AD26*AF25</f>
        <v>0</v>
      </c>
      <c r="AG26" s="119"/>
      <c r="AH26" s="119"/>
      <c r="AI26" s="119"/>
      <c r="AJ26" s="119" t="s">
        <v>107</v>
      </c>
      <c r="AK26" s="158">
        <f>+AD26*AK25</f>
        <v>0</v>
      </c>
      <c r="AL26" s="119"/>
      <c r="AM26" s="119"/>
      <c r="AN26" s="119" t="s">
        <v>108</v>
      </c>
      <c r="AO26" s="160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22" t="s">
        <v>102</v>
      </c>
      <c r="U27" s="222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484.5</v>
      </c>
      <c r="C28" s="116">
        <f>'G-4'!F11</f>
        <v>485</v>
      </c>
      <c r="D28" s="116">
        <f>'G-4'!F12</f>
        <v>491.5</v>
      </c>
      <c r="E28" s="116">
        <f>'G-4'!F13</f>
        <v>457</v>
      </c>
      <c r="F28" s="116">
        <f>'G-4'!F14</f>
        <v>456</v>
      </c>
      <c r="G28" s="116">
        <f>'G-4'!F15</f>
        <v>494.5</v>
      </c>
      <c r="H28" s="116">
        <f>'G-4'!F16</f>
        <v>466.5</v>
      </c>
      <c r="I28" s="116">
        <f>'G-4'!F17</f>
        <v>457</v>
      </c>
      <c r="J28" s="116">
        <f>'G-4'!F18</f>
        <v>466</v>
      </c>
      <c r="K28" s="116">
        <f>'G-4'!F19</f>
        <v>455</v>
      </c>
      <c r="L28" s="117"/>
      <c r="M28" s="116">
        <f>'G-4'!F20</f>
        <v>460.5</v>
      </c>
      <c r="N28" s="116">
        <f>'G-4'!F21</f>
        <v>462.5</v>
      </c>
      <c r="O28" s="116">
        <f>'G-4'!F22</f>
        <v>443</v>
      </c>
      <c r="P28" s="116">
        <f>'G-4'!M10</f>
        <v>420.5</v>
      </c>
      <c r="Q28" s="116">
        <f>'G-4'!M11</f>
        <v>467.5</v>
      </c>
      <c r="R28" s="116">
        <f>'G-4'!M12</f>
        <v>507.5</v>
      </c>
      <c r="S28" s="116">
        <f>'G-4'!M13</f>
        <v>504</v>
      </c>
      <c r="T28" s="116">
        <f>'G-4'!M14</f>
        <v>493</v>
      </c>
      <c r="U28" s="116">
        <f>'G-4'!M15</f>
        <v>478.5</v>
      </c>
      <c r="V28" s="116">
        <f>'G-4'!M16</f>
        <v>462</v>
      </c>
      <c r="W28" s="116">
        <f>'G-4'!M17</f>
        <v>445</v>
      </c>
      <c r="X28" s="116">
        <f>'G-4'!M18</f>
        <v>454</v>
      </c>
      <c r="Y28" s="116">
        <f>'G-4'!M19</f>
        <v>457</v>
      </c>
      <c r="Z28" s="116">
        <f>'G-4'!M20</f>
        <v>506</v>
      </c>
      <c r="AA28" s="116">
        <f>'G-4'!M21</f>
        <v>443.5</v>
      </c>
      <c r="AB28" s="116">
        <f>'G-4'!M22</f>
        <v>493</v>
      </c>
      <c r="AC28" s="117"/>
      <c r="AD28" s="116">
        <f>'G-4'!T10</f>
        <v>433</v>
      </c>
      <c r="AE28" s="116">
        <f>'G-4'!T11</f>
        <v>471</v>
      </c>
      <c r="AF28" s="116">
        <f>'G-4'!T12</f>
        <v>464.5</v>
      </c>
      <c r="AG28" s="116">
        <f>'G-4'!T13</f>
        <v>502.5</v>
      </c>
      <c r="AH28" s="116">
        <f>'G-4'!T14</f>
        <v>485.5</v>
      </c>
      <c r="AI28" s="116">
        <f>'G-4'!T15</f>
        <v>500.5</v>
      </c>
      <c r="AJ28" s="116">
        <f>'G-4'!T16</f>
        <v>487.5</v>
      </c>
      <c r="AK28" s="116">
        <f>'G-4'!T17</f>
        <v>464</v>
      </c>
      <c r="AL28" s="116">
        <f>'G-4'!T18</f>
        <v>543.5</v>
      </c>
      <c r="AM28" s="116">
        <f>'G-4'!T19</f>
        <v>532.5</v>
      </c>
      <c r="AN28" s="116">
        <f>'G-4'!T20</f>
        <v>486</v>
      </c>
      <c r="AO28" s="116">
        <f>'G-4'!T21</f>
        <v>489.5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1918</v>
      </c>
      <c r="F29" s="116">
        <f t="shared" ref="F29:K29" si="24">C28+D28+E28+F28</f>
        <v>1889.5</v>
      </c>
      <c r="G29" s="116">
        <f t="shared" si="24"/>
        <v>1899</v>
      </c>
      <c r="H29" s="116">
        <f t="shared" si="24"/>
        <v>1874</v>
      </c>
      <c r="I29" s="116">
        <f t="shared" si="24"/>
        <v>1874</v>
      </c>
      <c r="J29" s="116">
        <f t="shared" si="24"/>
        <v>1884</v>
      </c>
      <c r="K29" s="116">
        <f t="shared" si="24"/>
        <v>1844.5</v>
      </c>
      <c r="L29" s="117"/>
      <c r="M29" s="116"/>
      <c r="N29" s="116"/>
      <c r="O29" s="116"/>
      <c r="P29" s="116">
        <f>M28+N28+O28+P28</f>
        <v>1786.5</v>
      </c>
      <c r="Q29" s="116">
        <f t="shared" ref="Q29:AB29" si="25">N28+O28+P28+Q28</f>
        <v>1793.5</v>
      </c>
      <c r="R29" s="116">
        <f t="shared" si="25"/>
        <v>1838.5</v>
      </c>
      <c r="S29" s="116">
        <f t="shared" si="25"/>
        <v>1899.5</v>
      </c>
      <c r="T29" s="116">
        <f t="shared" si="25"/>
        <v>1972</v>
      </c>
      <c r="U29" s="116">
        <f t="shared" si="25"/>
        <v>1983</v>
      </c>
      <c r="V29" s="116">
        <f t="shared" si="25"/>
        <v>1937.5</v>
      </c>
      <c r="W29" s="116">
        <f t="shared" si="25"/>
        <v>1878.5</v>
      </c>
      <c r="X29" s="116">
        <f t="shared" si="25"/>
        <v>1839.5</v>
      </c>
      <c r="Y29" s="116">
        <f t="shared" si="25"/>
        <v>1818</v>
      </c>
      <c r="Z29" s="116">
        <f t="shared" si="25"/>
        <v>1862</v>
      </c>
      <c r="AA29" s="116">
        <f t="shared" si="25"/>
        <v>1860.5</v>
      </c>
      <c r="AB29" s="116">
        <f t="shared" si="25"/>
        <v>1899.5</v>
      </c>
      <c r="AC29" s="117"/>
      <c r="AD29" s="116"/>
      <c r="AE29" s="116"/>
      <c r="AF29" s="116"/>
      <c r="AG29" s="116">
        <f>AD28+AE28+AF28+AG28</f>
        <v>1871</v>
      </c>
      <c r="AH29" s="116">
        <f t="shared" ref="AH29:AO29" si="26">AE28+AF28+AG28+AH28</f>
        <v>1923.5</v>
      </c>
      <c r="AI29" s="116">
        <f t="shared" si="26"/>
        <v>1953</v>
      </c>
      <c r="AJ29" s="116">
        <f t="shared" si="26"/>
        <v>1976</v>
      </c>
      <c r="AK29" s="116">
        <f t="shared" si="26"/>
        <v>1937.5</v>
      </c>
      <c r="AL29" s="116">
        <f t="shared" si="26"/>
        <v>1995.5</v>
      </c>
      <c r="AM29" s="116">
        <f t="shared" si="26"/>
        <v>2027.5</v>
      </c>
      <c r="AN29" s="116">
        <f t="shared" si="26"/>
        <v>2026</v>
      </c>
      <c r="AO29" s="116">
        <f t="shared" si="26"/>
        <v>2051.5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0.78268156424581004</v>
      </c>
      <c r="H30" s="119"/>
      <c r="I30" s="119" t="s">
        <v>108</v>
      </c>
      <c r="J30" s="120">
        <f>DIRECCIONALIDAD!J39/100</f>
        <v>0.21731843575418991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0.77032187670485541</v>
      </c>
      <c r="V30" s="119"/>
      <c r="W30" s="119"/>
      <c r="X30" s="119"/>
      <c r="Y30" s="119" t="s">
        <v>108</v>
      </c>
      <c r="Z30" s="120">
        <f>DIRECCIONALIDAD!J42/100</f>
        <v>0.22967812329514456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0.8677601230138392</v>
      </c>
      <c r="AL30" s="119"/>
      <c r="AM30" s="119"/>
      <c r="AN30" s="119" t="s">
        <v>108</v>
      </c>
      <c r="AO30" s="122">
        <f>DIRECCIONALIDAD!J45/100</f>
        <v>0.13223987698616094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56" t="s">
        <v>148</v>
      </c>
      <c r="B31" s="157">
        <f>MAX(B29:K29)</f>
        <v>1918</v>
      </c>
      <c r="C31" s="119" t="s">
        <v>106</v>
      </c>
      <c r="D31" s="158">
        <f>+B31*D30</f>
        <v>0</v>
      </c>
      <c r="E31" s="119"/>
      <c r="F31" s="119" t="s">
        <v>107</v>
      </c>
      <c r="G31" s="158">
        <f>+B31*G30</f>
        <v>1501.1832402234636</v>
      </c>
      <c r="H31" s="119"/>
      <c r="I31" s="119" t="s">
        <v>108</v>
      </c>
      <c r="J31" s="158">
        <f>+B31*J30</f>
        <v>416.81675977653623</v>
      </c>
      <c r="K31" s="121"/>
      <c r="L31" s="115"/>
      <c r="M31" s="157">
        <f>MAX(M29:AB29)</f>
        <v>1983</v>
      </c>
      <c r="N31" s="119"/>
      <c r="O31" s="119" t="s">
        <v>106</v>
      </c>
      <c r="P31" s="159">
        <f>+M31*P30</f>
        <v>0</v>
      </c>
      <c r="Q31" s="119"/>
      <c r="R31" s="119"/>
      <c r="S31" s="119"/>
      <c r="T31" s="119" t="s">
        <v>107</v>
      </c>
      <c r="U31" s="159">
        <f>+M31*U30</f>
        <v>1527.5482815057283</v>
      </c>
      <c r="V31" s="119"/>
      <c r="W31" s="119"/>
      <c r="X31" s="119"/>
      <c r="Y31" s="119" t="s">
        <v>108</v>
      </c>
      <c r="Z31" s="159">
        <f>+M31*Z30</f>
        <v>455.45171849427169</v>
      </c>
      <c r="AA31" s="119"/>
      <c r="AB31" s="121"/>
      <c r="AC31" s="115"/>
      <c r="AD31" s="157">
        <f>MAX(AD29:AO29)</f>
        <v>2051.5</v>
      </c>
      <c r="AE31" s="119" t="s">
        <v>106</v>
      </c>
      <c r="AF31" s="158">
        <f>+AD31*AF30</f>
        <v>0</v>
      </c>
      <c r="AG31" s="119"/>
      <c r="AH31" s="119"/>
      <c r="AI31" s="119"/>
      <c r="AJ31" s="119" t="s">
        <v>107</v>
      </c>
      <c r="AK31" s="158">
        <f>+AD31*AK30</f>
        <v>1780.2098923628912</v>
      </c>
      <c r="AL31" s="119"/>
      <c r="AM31" s="119"/>
      <c r="AN31" s="119" t="s">
        <v>108</v>
      </c>
      <c r="AO31" s="160">
        <f>+AD31*AO30</f>
        <v>271.29010763710914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22" t="s">
        <v>102</v>
      </c>
      <c r="U32" s="222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814.5</v>
      </c>
      <c r="C33" s="116">
        <f t="shared" ref="C33:K33" si="27">C13+C18+C23+C28</f>
        <v>809.5</v>
      </c>
      <c r="D33" s="116">
        <f t="shared" si="27"/>
        <v>762</v>
      </c>
      <c r="E33" s="116">
        <f t="shared" si="27"/>
        <v>723</v>
      </c>
      <c r="F33" s="116">
        <f t="shared" si="27"/>
        <v>670</v>
      </c>
      <c r="G33" s="116">
        <f t="shared" si="27"/>
        <v>739.5</v>
      </c>
      <c r="H33" s="116">
        <f t="shared" si="27"/>
        <v>658</v>
      </c>
      <c r="I33" s="116">
        <f t="shared" si="27"/>
        <v>651.5</v>
      </c>
      <c r="J33" s="116">
        <f t="shared" si="27"/>
        <v>655</v>
      </c>
      <c r="K33" s="116">
        <f t="shared" si="27"/>
        <v>683</v>
      </c>
      <c r="L33" s="117"/>
      <c r="M33" s="116">
        <f>M13+M18+M23+M28</f>
        <v>664.5</v>
      </c>
      <c r="N33" s="116">
        <f t="shared" ref="N33:AB33" si="28">N13+N18+N23+N28</f>
        <v>685</v>
      </c>
      <c r="O33" s="116">
        <f t="shared" si="28"/>
        <v>616</v>
      </c>
      <c r="P33" s="116">
        <f t="shared" si="28"/>
        <v>609.5</v>
      </c>
      <c r="Q33" s="116">
        <f t="shared" si="28"/>
        <v>666.5</v>
      </c>
      <c r="R33" s="116">
        <f t="shared" si="28"/>
        <v>701.5</v>
      </c>
      <c r="S33" s="116">
        <f t="shared" si="28"/>
        <v>713.5</v>
      </c>
      <c r="T33" s="116">
        <f t="shared" si="28"/>
        <v>683</v>
      </c>
      <c r="U33" s="116">
        <f t="shared" si="28"/>
        <v>659</v>
      </c>
      <c r="V33" s="116">
        <f t="shared" si="28"/>
        <v>636.5</v>
      </c>
      <c r="W33" s="116">
        <f t="shared" si="28"/>
        <v>655.5</v>
      </c>
      <c r="X33" s="116">
        <f t="shared" si="28"/>
        <v>682</v>
      </c>
      <c r="Y33" s="116">
        <f t="shared" si="28"/>
        <v>658.5</v>
      </c>
      <c r="Z33" s="116">
        <f t="shared" si="28"/>
        <v>719.5</v>
      </c>
      <c r="AA33" s="116">
        <f t="shared" si="28"/>
        <v>634.5</v>
      </c>
      <c r="AB33" s="116">
        <f t="shared" si="28"/>
        <v>729.5</v>
      </c>
      <c r="AC33" s="117"/>
      <c r="AD33" s="116">
        <f>AD13+AD18+AD23+AD28</f>
        <v>632</v>
      </c>
      <c r="AE33" s="116">
        <f t="shared" ref="AE33:AO33" si="29">AE13+AE18+AE23+AE28</f>
        <v>679</v>
      </c>
      <c r="AF33" s="116">
        <f t="shared" si="29"/>
        <v>643</v>
      </c>
      <c r="AG33" s="116">
        <f t="shared" si="29"/>
        <v>693.5</v>
      </c>
      <c r="AH33" s="116">
        <f t="shared" si="29"/>
        <v>698.5</v>
      </c>
      <c r="AI33" s="116">
        <f t="shared" si="29"/>
        <v>692.5</v>
      </c>
      <c r="AJ33" s="116">
        <f t="shared" si="29"/>
        <v>680</v>
      </c>
      <c r="AK33" s="116">
        <f t="shared" si="29"/>
        <v>662.5</v>
      </c>
      <c r="AL33" s="116">
        <f t="shared" si="29"/>
        <v>721.5</v>
      </c>
      <c r="AM33" s="116">
        <f t="shared" si="29"/>
        <v>721.5</v>
      </c>
      <c r="AN33" s="116">
        <f t="shared" si="29"/>
        <v>670</v>
      </c>
      <c r="AO33" s="116">
        <f t="shared" si="29"/>
        <v>671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3109</v>
      </c>
      <c r="F34" s="116">
        <f t="shared" ref="F34:K34" si="30">C33+D33+E33+F33</f>
        <v>2964.5</v>
      </c>
      <c r="G34" s="116">
        <f t="shared" si="30"/>
        <v>2894.5</v>
      </c>
      <c r="H34" s="116">
        <f t="shared" si="30"/>
        <v>2790.5</v>
      </c>
      <c r="I34" s="116">
        <f t="shared" si="30"/>
        <v>2719</v>
      </c>
      <c r="J34" s="116">
        <f t="shared" si="30"/>
        <v>2704</v>
      </c>
      <c r="K34" s="116">
        <f t="shared" si="30"/>
        <v>2647.5</v>
      </c>
      <c r="L34" s="117"/>
      <c r="M34" s="116"/>
      <c r="N34" s="116"/>
      <c r="O34" s="116"/>
      <c r="P34" s="116">
        <f>M33+N33+O33+P33</f>
        <v>2575</v>
      </c>
      <c r="Q34" s="116">
        <f t="shared" ref="Q34:AB34" si="31">N33+O33+P33+Q33</f>
        <v>2577</v>
      </c>
      <c r="R34" s="116">
        <f t="shared" si="31"/>
        <v>2593.5</v>
      </c>
      <c r="S34" s="116">
        <f t="shared" si="31"/>
        <v>2691</v>
      </c>
      <c r="T34" s="116">
        <f t="shared" si="31"/>
        <v>2764.5</v>
      </c>
      <c r="U34" s="116">
        <f t="shared" si="31"/>
        <v>2757</v>
      </c>
      <c r="V34" s="116">
        <f t="shared" si="31"/>
        <v>2692</v>
      </c>
      <c r="W34" s="116">
        <f t="shared" si="31"/>
        <v>2634</v>
      </c>
      <c r="X34" s="116">
        <f t="shared" si="31"/>
        <v>2633</v>
      </c>
      <c r="Y34" s="116">
        <f t="shared" si="31"/>
        <v>2632.5</v>
      </c>
      <c r="Z34" s="116">
        <f t="shared" si="31"/>
        <v>2715.5</v>
      </c>
      <c r="AA34" s="116">
        <f t="shared" si="31"/>
        <v>2694.5</v>
      </c>
      <c r="AB34" s="116">
        <f t="shared" si="31"/>
        <v>2742</v>
      </c>
      <c r="AC34" s="117"/>
      <c r="AD34" s="116"/>
      <c r="AE34" s="116"/>
      <c r="AF34" s="116"/>
      <c r="AG34" s="116">
        <f>AD33+AE33+AF33+AG33</f>
        <v>2647.5</v>
      </c>
      <c r="AH34" s="116">
        <f t="shared" ref="AH34:AO34" si="32">AE33+AF33+AG33+AH33</f>
        <v>2714</v>
      </c>
      <c r="AI34" s="116">
        <f t="shared" si="32"/>
        <v>2727.5</v>
      </c>
      <c r="AJ34" s="116">
        <f t="shared" si="32"/>
        <v>2764.5</v>
      </c>
      <c r="AK34" s="116">
        <f t="shared" si="32"/>
        <v>2733.5</v>
      </c>
      <c r="AL34" s="116">
        <f t="shared" si="32"/>
        <v>2756.5</v>
      </c>
      <c r="AM34" s="116">
        <f t="shared" si="32"/>
        <v>2785.5</v>
      </c>
      <c r="AN34" s="116">
        <f t="shared" si="32"/>
        <v>2775.5</v>
      </c>
      <c r="AO34" s="116">
        <f t="shared" si="32"/>
        <v>2784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223"/>
      <c r="R36" s="223"/>
      <c r="S36" s="223"/>
      <c r="T36" s="223"/>
      <c r="U36" s="223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G-2</vt:lpstr>
      <vt:lpstr>G-4</vt:lpstr>
      <vt:lpstr>G-Totales</vt:lpstr>
      <vt:lpstr>DIRECCIONALIDAD</vt:lpstr>
      <vt:lpstr>DIAGRAMA DE VOL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2016-07-19T14:33:38Z</cp:lastPrinted>
  <dcterms:created xsi:type="dcterms:W3CDTF">1998-04-02T13:38:56Z</dcterms:created>
  <dcterms:modified xsi:type="dcterms:W3CDTF">2018-12-19T20:38:17Z</dcterms:modified>
</cp:coreProperties>
</file>