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3046\CL 30 - CR 46\2018\"/>
    </mc:Choice>
  </mc:AlternateContent>
  <bookViews>
    <workbookView xWindow="240" yWindow="90" windowWidth="9135" windowHeight="4965" tabRatio="736" activeTab="6"/>
  </bookViews>
  <sheets>
    <sheet name="G-111" sheetId="4678" r:id="rId1"/>
    <sheet name="G-2" sheetId="4684" r:id="rId2"/>
    <sheet name="G-13" sheetId="4686" r:id="rId3"/>
    <sheet name="G-14 " sheetId="4691" r:id="rId4"/>
    <sheet name="G-94" sheetId="4690" r:id="rId5"/>
    <sheet name="G-Totales" sheetId="4681" r:id="rId6"/>
    <sheet name="DIRECCIONALIDAD" sheetId="4689" r:id="rId7"/>
    <sheet name="DIAGRAMA DE VOL" sheetId="4688" r:id="rId8"/>
  </sheets>
  <definedNames>
    <definedName name="_xlnm.Print_Area" localSheetId="0">'G-111'!$A$1:$U$58</definedName>
    <definedName name="_xlnm.Print_Area" localSheetId="2">'G-13'!$A$1:$U$58</definedName>
    <definedName name="_xlnm.Print_Area" localSheetId="3">'G-14 '!$A$1:$U$58</definedName>
    <definedName name="_xlnm.Print_Area" localSheetId="1">'G-2'!$A$1:$U$58</definedName>
    <definedName name="_xlnm.Print_Area" localSheetId="4">'G-94'!$A$1:$U$58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F54" i="4689" l="1"/>
  <c r="G54" i="4689"/>
  <c r="H54" i="4689"/>
  <c r="E54" i="4689"/>
  <c r="F51" i="4689"/>
  <c r="G51" i="4689"/>
  <c r="H51" i="4689"/>
  <c r="E51" i="4689"/>
  <c r="F48" i="4689"/>
  <c r="G48" i="4689"/>
  <c r="H48" i="4689"/>
  <c r="E48" i="4689"/>
  <c r="F44" i="4689"/>
  <c r="G44" i="4689"/>
  <c r="H44" i="4689"/>
  <c r="E44" i="4689"/>
  <c r="F41" i="4689"/>
  <c r="G41" i="4689"/>
  <c r="H41" i="4689"/>
  <c r="E41" i="4689"/>
  <c r="F38" i="4689"/>
  <c r="G38" i="4689"/>
  <c r="H38" i="4689"/>
  <c r="E38" i="4689"/>
  <c r="F35" i="4689"/>
  <c r="G35" i="4689"/>
  <c r="H35" i="4689"/>
  <c r="E35" i="4689"/>
  <c r="F32" i="4689"/>
  <c r="G32" i="4689"/>
  <c r="H32" i="4689"/>
  <c r="E32" i="4689"/>
  <c r="F29" i="4689"/>
  <c r="G29" i="4689"/>
  <c r="H29" i="4689"/>
  <c r="E29" i="4689"/>
  <c r="U15" i="4691"/>
  <c r="I54" i="4689" l="1"/>
  <c r="J54" i="4689" s="1"/>
  <c r="I53" i="4689"/>
  <c r="J53" i="4689" s="1"/>
  <c r="I52" i="4689"/>
  <c r="J52" i="4689" s="1"/>
  <c r="I51" i="4689"/>
  <c r="J51" i="4689" s="1"/>
  <c r="I50" i="4689"/>
  <c r="J50" i="4689" s="1"/>
  <c r="I49" i="4689"/>
  <c r="J49" i="4689" s="1"/>
  <c r="I48" i="4689"/>
  <c r="J48" i="4689" s="1"/>
  <c r="I47" i="4689"/>
  <c r="J47" i="4689" s="1"/>
  <c r="I46" i="4689"/>
  <c r="J46" i="4689" s="1"/>
  <c r="I10" i="4689"/>
  <c r="I11" i="4689"/>
  <c r="I12" i="4689"/>
  <c r="I13" i="4689"/>
  <c r="I14" i="4689"/>
  <c r="I15" i="4689"/>
  <c r="I16" i="4689"/>
  <c r="I17" i="4689"/>
  <c r="I18" i="4689"/>
  <c r="I19" i="4689"/>
  <c r="I20" i="4689"/>
  <c r="I21" i="4689"/>
  <c r="I22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M22" i="4691"/>
  <c r="F22" i="4691"/>
  <c r="T21" i="4691"/>
  <c r="M21" i="4691"/>
  <c r="F21" i="4691"/>
  <c r="T20" i="4691"/>
  <c r="M20" i="4691"/>
  <c r="F20" i="4691"/>
  <c r="T19" i="4691"/>
  <c r="M19" i="4691"/>
  <c r="F19" i="4691"/>
  <c r="T18" i="4691"/>
  <c r="M18" i="4691"/>
  <c r="F18" i="4691"/>
  <c r="T17" i="4691"/>
  <c r="M17" i="4691"/>
  <c r="F17" i="4691"/>
  <c r="T16" i="4691"/>
  <c r="M16" i="4691"/>
  <c r="F16" i="4691"/>
  <c r="T15" i="4691"/>
  <c r="M15" i="4691"/>
  <c r="F15" i="4691"/>
  <c r="T14" i="4691"/>
  <c r="M14" i="4691"/>
  <c r="F14" i="4691"/>
  <c r="T13" i="4691"/>
  <c r="M13" i="4691"/>
  <c r="F13" i="4691"/>
  <c r="T12" i="4691"/>
  <c r="M12" i="4691"/>
  <c r="F12" i="4691"/>
  <c r="T11" i="4691"/>
  <c r="M11" i="4691"/>
  <c r="F11" i="4691"/>
  <c r="T10" i="4691"/>
  <c r="M10" i="4691"/>
  <c r="F10" i="4691"/>
  <c r="S6" i="4691"/>
  <c r="L5" i="4691"/>
  <c r="D5" i="4691"/>
  <c r="E4" i="4691"/>
  <c r="U21" i="4691" l="1"/>
  <c r="U14" i="4691"/>
  <c r="U13" i="4691"/>
  <c r="U16" i="4691"/>
  <c r="U17" i="4691"/>
  <c r="U19" i="4691"/>
  <c r="U18" i="4691"/>
  <c r="U20" i="4691"/>
  <c r="N21" i="4691"/>
  <c r="N20" i="4691"/>
  <c r="N22" i="4691"/>
  <c r="N17" i="4691"/>
  <c r="N19" i="4691"/>
  <c r="N18" i="4691"/>
  <c r="N14" i="4691"/>
  <c r="N16" i="4691"/>
  <c r="N15" i="4691"/>
  <c r="N12" i="4691"/>
  <c r="N13" i="4691"/>
  <c r="N10" i="4691"/>
  <c r="N11" i="4691"/>
  <c r="G17" i="4691"/>
  <c r="G19" i="4691"/>
  <c r="G18" i="4691"/>
  <c r="G14" i="4691"/>
  <c r="G15" i="4691"/>
  <c r="G16" i="4691"/>
  <c r="G13" i="4691"/>
  <c r="K37" i="4689"/>
  <c r="V17" i="4684"/>
  <c r="V18" i="4684"/>
  <c r="V19" i="4684"/>
  <c r="V20" i="4684"/>
  <c r="V21" i="4684"/>
  <c r="V22" i="4684"/>
  <c r="V16" i="4684"/>
  <c r="M22" i="4690"/>
  <c r="AB28" i="4688" s="1"/>
  <c r="T21" i="4690"/>
  <c r="AO28" i="4688" s="1"/>
  <c r="M21" i="4690"/>
  <c r="AA28" i="4688" s="1"/>
  <c r="T20" i="4690"/>
  <c r="AN28" i="4688" s="1"/>
  <c r="M20" i="4690"/>
  <c r="Z28" i="4688" s="1"/>
  <c r="T19" i="4690"/>
  <c r="AM28" i="4688" s="1"/>
  <c r="M19" i="4690"/>
  <c r="T18" i="4690"/>
  <c r="M18" i="4690"/>
  <c r="T17" i="4690"/>
  <c r="M17" i="4690"/>
  <c r="T16" i="4690"/>
  <c r="M16" i="4690"/>
  <c r="T15" i="4690"/>
  <c r="M15" i="4690"/>
  <c r="T14" i="4690"/>
  <c r="M14" i="4690"/>
  <c r="T13" i="4690"/>
  <c r="M13" i="4690"/>
  <c r="T12" i="4690"/>
  <c r="M12" i="4690"/>
  <c r="T11" i="4690"/>
  <c r="M11" i="4690"/>
  <c r="T10" i="4690"/>
  <c r="M10" i="4690"/>
  <c r="M22" i="4686"/>
  <c r="T21" i="4686"/>
  <c r="M21" i="4686"/>
  <c r="T20" i="4686"/>
  <c r="M20" i="4686"/>
  <c r="T19" i="4686"/>
  <c r="M19" i="4686"/>
  <c r="T18" i="4686"/>
  <c r="M18" i="4686"/>
  <c r="N21" i="4686" s="1"/>
  <c r="T17" i="4686"/>
  <c r="M17" i="4686"/>
  <c r="N20" i="4686" s="1"/>
  <c r="T16" i="4686"/>
  <c r="U19" i="4686" s="1"/>
  <c r="M16" i="4686"/>
  <c r="T15" i="4686"/>
  <c r="U18" i="4686" s="1"/>
  <c r="M15" i="4686"/>
  <c r="T14" i="4686"/>
  <c r="M14" i="4686"/>
  <c r="T13" i="4686"/>
  <c r="M13" i="4686"/>
  <c r="T12" i="4686"/>
  <c r="M12" i="4686"/>
  <c r="T11" i="4686"/>
  <c r="M11" i="4686"/>
  <c r="T10" i="4686"/>
  <c r="M10" i="4686"/>
  <c r="N13" i="4686" s="1"/>
  <c r="M22" i="4684"/>
  <c r="T21" i="4684"/>
  <c r="M21" i="4684"/>
  <c r="T20" i="4684"/>
  <c r="M20" i="4684"/>
  <c r="T19" i="4684"/>
  <c r="M19" i="4684"/>
  <c r="T18" i="4684"/>
  <c r="M18" i="4684"/>
  <c r="T17" i="4684"/>
  <c r="M17" i="4684"/>
  <c r="T16" i="4684"/>
  <c r="M16" i="4684"/>
  <c r="T15" i="4684"/>
  <c r="M15" i="4684"/>
  <c r="T14" i="4684"/>
  <c r="M14" i="4684"/>
  <c r="T13" i="4684"/>
  <c r="M13" i="4684"/>
  <c r="T12" i="4684"/>
  <c r="M12" i="4684"/>
  <c r="T11" i="4684"/>
  <c r="M11" i="4684"/>
  <c r="T10" i="4684"/>
  <c r="M10" i="4684"/>
  <c r="N22" i="4686" l="1"/>
  <c r="N16" i="4686"/>
  <c r="N18" i="4686"/>
  <c r="U14" i="4684"/>
  <c r="U21" i="4684"/>
  <c r="U19" i="4684"/>
  <c r="U20" i="4684"/>
  <c r="U13" i="4684"/>
  <c r="U20" i="4686"/>
  <c r="U21" i="4686"/>
  <c r="U15" i="4686"/>
  <c r="U16" i="4686"/>
  <c r="U13" i="4686"/>
  <c r="N14" i="4686"/>
  <c r="N15" i="4686"/>
  <c r="N19" i="4686"/>
  <c r="U15" i="4684"/>
  <c r="N16" i="4684"/>
  <c r="N13" i="4684"/>
  <c r="N22" i="4684"/>
  <c r="N20" i="4684"/>
  <c r="U23" i="4691"/>
  <c r="N23" i="4691"/>
  <c r="G23" i="4691"/>
  <c r="U17" i="4686"/>
  <c r="U14" i="4686"/>
  <c r="N17" i="4686"/>
  <c r="N17" i="4684"/>
  <c r="N18" i="4684"/>
  <c r="N14" i="4684"/>
  <c r="N15" i="4684"/>
  <c r="N19" i="4684"/>
  <c r="N21" i="4684"/>
  <c r="U13" i="4690"/>
  <c r="AD28" i="4688"/>
  <c r="U15" i="4690"/>
  <c r="AF28" i="4688"/>
  <c r="U17" i="4690"/>
  <c r="AH28" i="4688"/>
  <c r="U19" i="4690"/>
  <c r="AJ28" i="4688"/>
  <c r="U20" i="4690"/>
  <c r="AK28" i="4688"/>
  <c r="U21" i="4690"/>
  <c r="AL28" i="4688"/>
  <c r="AO29" i="4688" s="1"/>
  <c r="U14" i="4690"/>
  <c r="AE28" i="4688"/>
  <c r="U16" i="4690"/>
  <c r="AG28" i="4688"/>
  <c r="U18" i="4690"/>
  <c r="AI28" i="4688"/>
  <c r="AL29" i="4688" s="1"/>
  <c r="N13" i="4690"/>
  <c r="P28" i="4688"/>
  <c r="N14" i="4690"/>
  <c r="Q28" i="4688"/>
  <c r="N15" i="4690"/>
  <c r="R28" i="4688"/>
  <c r="N16" i="4690"/>
  <c r="S28" i="4688"/>
  <c r="N17" i="4690"/>
  <c r="T28" i="4688"/>
  <c r="N18" i="4690"/>
  <c r="U28" i="4688"/>
  <c r="N19" i="4690"/>
  <c r="V28" i="4688"/>
  <c r="N20" i="4690"/>
  <c r="W28" i="4688"/>
  <c r="N21" i="4690"/>
  <c r="X28" i="4688"/>
  <c r="N22" i="4690"/>
  <c r="Y28" i="4688"/>
  <c r="AB29" i="4688" s="1"/>
  <c r="U16" i="4684"/>
  <c r="U17" i="4684"/>
  <c r="U18" i="4684"/>
  <c r="U23" i="4690" l="1"/>
  <c r="U23" i="4686"/>
  <c r="AJ29" i="4688"/>
  <c r="AH29" i="4688"/>
  <c r="AN29" i="4688"/>
  <c r="CB19" i="4688" s="1"/>
  <c r="AM29" i="4688"/>
  <c r="AK29" i="4688"/>
  <c r="AI29" i="4688"/>
  <c r="AG29" i="4688"/>
  <c r="AA29" i="4688"/>
  <c r="Z29" i="4688"/>
  <c r="Y29" i="4688"/>
  <c r="X29" i="4688"/>
  <c r="W29" i="4688"/>
  <c r="V29" i="4688"/>
  <c r="U29" i="4688"/>
  <c r="T29" i="4688"/>
  <c r="S29" i="4688"/>
  <c r="F22" i="4690"/>
  <c r="F21" i="4690"/>
  <c r="N28" i="4688" s="1"/>
  <c r="F20" i="4690"/>
  <c r="M28" i="4688" s="1"/>
  <c r="F19" i="4690"/>
  <c r="K28" i="4688" s="1"/>
  <c r="F18" i="4690"/>
  <c r="J28" i="4688" s="1"/>
  <c r="F17" i="4690"/>
  <c r="I28" i="4688" s="1"/>
  <c r="F16" i="4690"/>
  <c r="H28" i="4688" s="1"/>
  <c r="F15" i="4690"/>
  <c r="G28" i="4688" s="1"/>
  <c r="F14" i="4690"/>
  <c r="F28" i="4688" s="1"/>
  <c r="F13" i="4690"/>
  <c r="E28" i="4688" s="1"/>
  <c r="F12" i="4690"/>
  <c r="D28" i="4688" s="1"/>
  <c r="F11" i="4690"/>
  <c r="C28" i="4688" s="1"/>
  <c r="F10" i="4690"/>
  <c r="B28" i="4688" s="1"/>
  <c r="S6" i="4690"/>
  <c r="L5" i="4690"/>
  <c r="D5" i="4690"/>
  <c r="E4" i="4690"/>
  <c r="C5" i="4689"/>
  <c r="I6" i="4689"/>
  <c r="I5" i="4689"/>
  <c r="J34" i="4689"/>
  <c r="J31" i="4689"/>
  <c r="J28" i="4689"/>
  <c r="J25" i="4689"/>
  <c r="J24" i="4689"/>
  <c r="J22" i="4689"/>
  <c r="J14" i="4689"/>
  <c r="J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F21" i="4684"/>
  <c r="F22" i="4684"/>
  <c r="F10" i="4684"/>
  <c r="B18" i="4688" s="1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F21" i="4686"/>
  <c r="F22" i="4686"/>
  <c r="F10" i="4686"/>
  <c r="B23" i="4688" s="1"/>
  <c r="BZ19" i="4688"/>
  <c r="L6" i="4681"/>
  <c r="D6" i="4681"/>
  <c r="E5" i="4681"/>
  <c r="AD31" i="4688" l="1"/>
  <c r="F29" i="4688"/>
  <c r="AV19" i="4688" s="1"/>
  <c r="H29" i="4688"/>
  <c r="AX19" i="4688" s="1"/>
  <c r="J29" i="4688"/>
  <c r="AZ19" i="4688" s="1"/>
  <c r="E29" i="4688"/>
  <c r="AU19" i="4688" s="1"/>
  <c r="G29" i="4688"/>
  <c r="AW19" i="4688" s="1"/>
  <c r="I29" i="4688"/>
  <c r="AY19" i="4688" s="1"/>
  <c r="K29" i="4688"/>
  <c r="BA19" i="4688" s="1"/>
  <c r="N12" i="4690"/>
  <c r="O28" i="4688"/>
  <c r="R29" i="4688" s="1"/>
  <c r="BG19" i="4688" s="1"/>
  <c r="J43" i="4689"/>
  <c r="J20" i="4689"/>
  <c r="G20" i="4688" s="1"/>
  <c r="N11" i="4690"/>
  <c r="N10" i="4690"/>
  <c r="N23" i="4688"/>
  <c r="N11" i="4686"/>
  <c r="O23" i="4688"/>
  <c r="R24" i="4688" s="1"/>
  <c r="BG20" i="4688" s="1"/>
  <c r="N12" i="4686"/>
  <c r="M23" i="4688"/>
  <c r="N10" i="4686"/>
  <c r="O18" i="4688"/>
  <c r="R19" i="4688" s="1"/>
  <c r="BG18" i="4688" s="1"/>
  <c r="N12" i="4684"/>
  <c r="N18" i="4688"/>
  <c r="N33" i="4688" s="1"/>
  <c r="N11" i="4684"/>
  <c r="M18" i="4688"/>
  <c r="M33" i="4688" s="1"/>
  <c r="N10" i="4684"/>
  <c r="J33" i="4689"/>
  <c r="Z25" i="4688" s="1"/>
  <c r="J26" i="4689"/>
  <c r="AK20" i="4688" s="1"/>
  <c r="J30" i="4689"/>
  <c r="J25" i="4688" s="1"/>
  <c r="J36" i="4689"/>
  <c r="AO25" i="4688" s="1"/>
  <c r="J40" i="4689"/>
  <c r="P30" i="4688" s="1"/>
  <c r="J37" i="4689"/>
  <c r="D30" i="4688" s="1"/>
  <c r="J23" i="4689"/>
  <c r="U20" i="4688" s="1"/>
  <c r="J13" i="4689"/>
  <c r="P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G13" i="4690"/>
  <c r="J32" i="4689"/>
  <c r="U25" i="4688" s="1"/>
  <c r="J16" i="4689"/>
  <c r="AF15" i="4688" s="1"/>
  <c r="G19" i="4690"/>
  <c r="G17" i="4690"/>
  <c r="G14" i="4690"/>
  <c r="G15" i="4690"/>
  <c r="G16" i="4690"/>
  <c r="G18" i="4690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J42" i="4689"/>
  <c r="J38" i="4689"/>
  <c r="J39" i="4689"/>
  <c r="AF25" i="4688"/>
  <c r="J35" i="4689"/>
  <c r="P25" i="4688"/>
  <c r="D25" i="4688"/>
  <c r="J29" i="4689"/>
  <c r="AF20" i="4688"/>
  <c r="J27" i="4689"/>
  <c r="P20" i="4688"/>
  <c r="Z20" i="4688"/>
  <c r="J19" i="4689"/>
  <c r="J21" i="4689"/>
  <c r="J18" i="4689"/>
  <c r="J17" i="4689"/>
  <c r="U15" i="4688"/>
  <c r="J15" i="4689"/>
  <c r="D15" i="4688"/>
  <c r="J12" i="4689"/>
  <c r="J11" i="4689"/>
  <c r="BU19" i="4688"/>
  <c r="CC19" i="4688"/>
  <c r="BI19" i="4688"/>
  <c r="BK19" i="4688"/>
  <c r="BM19" i="4688"/>
  <c r="BN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J19" i="4688"/>
  <c r="BL19" i="4688"/>
  <c r="BO19" i="4688"/>
  <c r="BP19" i="4688"/>
  <c r="BQ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F24" i="4688"/>
  <c r="AV20" i="4688" s="1"/>
  <c r="K24" i="4688"/>
  <c r="BA20" i="4688" s="1"/>
  <c r="I24" i="4688"/>
  <c r="AY20" i="4688" s="1"/>
  <c r="G24" i="4688"/>
  <c r="AW20" i="4688" s="1"/>
  <c r="H24" i="4688"/>
  <c r="AX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Z33" i="4688"/>
  <c r="M11" i="4681"/>
  <c r="P33" i="4688"/>
  <c r="X33" i="4688"/>
  <c r="AB33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R14" i="4688"/>
  <c r="BG12" i="4688" s="1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G18" i="4686"/>
  <c r="G16" i="4686"/>
  <c r="G13" i="4686"/>
  <c r="G14" i="4686"/>
  <c r="T15" i="4681"/>
  <c r="T11" i="4681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G19" i="4686"/>
  <c r="G17" i="4686"/>
  <c r="G15" i="4686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F31" i="4688" l="1"/>
  <c r="AL34" i="4688"/>
  <c r="BZ22" i="4688" s="1"/>
  <c r="N23" i="4690"/>
  <c r="P29" i="4688"/>
  <c r="B31" i="4688"/>
  <c r="Q29" i="4688"/>
  <c r="BF19" i="4688" s="1"/>
  <c r="BU20" i="4688"/>
  <c r="AD26" i="4688"/>
  <c r="AU20" i="4688"/>
  <c r="B26" i="4688"/>
  <c r="BU18" i="4688"/>
  <c r="AD21" i="4688"/>
  <c r="AU18" i="4688"/>
  <c r="B21" i="4688"/>
  <c r="BU12" i="4688"/>
  <c r="AD16" i="4688"/>
  <c r="AU12" i="4688"/>
  <c r="B16" i="4688"/>
  <c r="BE12" i="4688"/>
  <c r="M16" i="4688"/>
  <c r="Q24" i="4688"/>
  <c r="BF20" i="4688" s="1"/>
  <c r="P24" i="4688"/>
  <c r="N23" i="4686"/>
  <c r="AK34" i="4688"/>
  <c r="BY22" i="4688" s="1"/>
  <c r="P19" i="4688"/>
  <c r="Q19" i="4688"/>
  <c r="BF18" i="4688" s="1"/>
  <c r="O33" i="4688"/>
  <c r="R34" i="4688" s="1"/>
  <c r="BG22" i="4688" s="1"/>
  <c r="S34" i="4688"/>
  <c r="BH22" i="4688" s="1"/>
  <c r="AA34" i="4688"/>
  <c r="BP22" i="4688" s="1"/>
  <c r="G23" i="4690"/>
  <c r="AO34" i="4688"/>
  <c r="CC22" i="4688" s="1"/>
  <c r="AJ34" i="4688"/>
  <c r="BX22" i="4688" s="1"/>
  <c r="U23" i="4684"/>
  <c r="U23" i="4678"/>
  <c r="AI34" i="4688"/>
  <c r="BW22" i="4688" s="1"/>
  <c r="Z34" i="4688"/>
  <c r="BO22" i="4688" s="1"/>
  <c r="W34" i="4688"/>
  <c r="BL22" i="4688" s="1"/>
  <c r="V34" i="4688"/>
  <c r="BK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O31" i="4688" s="1"/>
  <c r="AK30" i="4688"/>
  <c r="AK31" i="4688" s="1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K34" i="4688"/>
  <c r="BA22" i="4688" s="1"/>
  <c r="F34" i="4688"/>
  <c r="AV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31" i="4688" l="1"/>
  <c r="D31" i="4688"/>
  <c r="G31" i="4688"/>
  <c r="M31" i="4688"/>
  <c r="BE19" i="4688"/>
  <c r="AO26" i="4688"/>
  <c r="AF26" i="4688"/>
  <c r="AK26" i="4688"/>
  <c r="BE20" i="4688"/>
  <c r="M26" i="4688"/>
  <c r="J26" i="4688"/>
  <c r="D26" i="4688"/>
  <c r="G26" i="4688"/>
  <c r="AO21" i="4688"/>
  <c r="AF21" i="4688"/>
  <c r="AK21" i="4688"/>
  <c r="J21" i="4688"/>
  <c r="D21" i="4688"/>
  <c r="G21" i="4688"/>
  <c r="BE18" i="4688"/>
  <c r="M21" i="4688"/>
  <c r="AO16" i="4688"/>
  <c r="AF16" i="4688"/>
  <c r="AK16" i="4688"/>
  <c r="Z16" i="4688"/>
  <c r="U16" i="4688"/>
  <c r="P16" i="4688"/>
  <c r="J16" i="4688"/>
  <c r="D16" i="4688"/>
  <c r="G16" i="4688"/>
  <c r="P34" i="4688"/>
  <c r="BE22" i="4688" s="1"/>
  <c r="Q34" i="4688"/>
  <c r="BF22" i="4688" s="1"/>
  <c r="N23" i="4681"/>
  <c r="U23" i="4681"/>
  <c r="G23" i="4681"/>
  <c r="Z31" i="4688" l="1"/>
  <c r="U31" i="4688"/>
  <c r="P31" i="4688"/>
  <c r="Z26" i="4688"/>
  <c r="U26" i="4688"/>
  <c r="P26" i="4688"/>
  <c r="Z21" i="4688"/>
  <c r="U21" i="4688"/>
  <c r="P21" i="4688"/>
</calcChain>
</file>

<file path=xl/sharedStrings.xml><?xml version="1.0" encoding="utf-8"?>
<sst xmlns="http://schemas.openxmlformats.org/spreadsheetml/2006/main" count="852" uniqueCount="157">
  <si>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</si>
  <si>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</si>
  <si>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</si>
  <si>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</si>
  <si>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</si>
  <si>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</si>
  <si>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</si>
  <si>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</si>
  <si>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</si>
  <si>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</si>
  <si>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</si>
  <si>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</si>
  <si>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</si>
  <si>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</si>
  <si>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</si>
  <si>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</si>
  <si>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</si>
  <si>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</si>
  <si>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</si>
  <si>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</si>
  <si>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</si>
  <si>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</si>
  <si>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</si>
  <si>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</si>
  <si>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</si>
  <si>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</si>
  <si>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</si>
  <si>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</si>
  <si>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</si>
  <si>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</si>
  <si>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</si>
  <si>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</si>
  <si>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</si>
  <si>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</si>
  <si>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</si>
  <si>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</si>
  <si>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</si>
  <si>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</si>
  <si>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</si>
  <si>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</si>
  <si>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</si>
  <si>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</si>
  <si>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</si>
  <si>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</si>
  <si>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</si>
  <si>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</si>
  <si>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</si>
  <si>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</si>
  <si>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</si>
  <si>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</si>
  <si>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</si>
  <si>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</si>
  <si>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</si>
  <si>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</si>
  <si>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</si>
  <si>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</si>
  <si>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</si>
  <si>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</si>
  <si>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</si>
  <si>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</si>
  <si>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</si>
  <si>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</si>
  <si>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</si>
  <si>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</si>
  <si>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</si>
  <si>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</si>
  <si>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</si>
  <si>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</si>
  <si>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</si>
  <si>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</si>
  <si>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</si>
  <si>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</si>
  <si>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</si>
  <si>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</si>
  <si>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</si>
  <si>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</si>
  <si>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</si>
  <si>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</si>
  <si>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</si>
  <si>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</si>
  <si>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</si>
  <si>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</si>
  <si>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</si>
  <si>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</si>
  <si>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</si>
  <si>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</si>
  <si>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</si>
  <si>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</si>
  <si>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</si>
  <si>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</si>
  <si>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</si>
  <si>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</si>
  <si>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</si>
  <si>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</si>
  <si>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</si>
  <si>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</si>
  <si>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</si>
  <si>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</si>
  <si>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</si>
  <si>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</si>
  <si>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</si>
  <si>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</si>
  <si>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</si>
  <si>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</si>
  <si>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</si>
  <si>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</si>
  <si>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</si>
  <si>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</si>
  <si>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</si>
  <si>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</si>
  <si>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</si>
  <si>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</si>
  <si>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</si>
  <si>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</si>
  <si>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</si>
  <si>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</si>
  <si>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</si>
  <si>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</si>
  <si>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</si>
  <si>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</si>
  <si>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</si>
  <si>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</si>
  <si>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</si>
  <si>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</si>
  <si>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</si>
  <si>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</si>
  <si>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</si>
  <si>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</si>
  <si>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</si>
  <si>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</si>
  <si>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MÑANA</t>
  </si>
  <si>
    <t>MEDIO DIA</t>
  </si>
  <si>
    <t>17:00 - 17:30</t>
  </si>
  <si>
    <t>17:30 - 18:00</t>
  </si>
  <si>
    <t>CALLE 30 X CARRERA 46</t>
  </si>
  <si>
    <t>ADOLFREDO FLOREZ</t>
  </si>
  <si>
    <t>JULIO VASQUEZ</t>
  </si>
  <si>
    <t>7:30 - 8:15</t>
  </si>
  <si>
    <t>16:00 - 16:30</t>
  </si>
  <si>
    <t>8:15 - 9:00</t>
  </si>
  <si>
    <t>16:30 - 17:00</t>
  </si>
  <si>
    <t>9:00 - 9:45</t>
  </si>
  <si>
    <t>13:30 - 14:15</t>
  </si>
  <si>
    <t>9:45 - 10:30</t>
  </si>
  <si>
    <t>14:15 - 15:00</t>
  </si>
  <si>
    <t>IVAN FONSECA</t>
  </si>
  <si>
    <t xml:space="preserve">VOL MAX </t>
  </si>
  <si>
    <t>3A</t>
  </si>
  <si>
    <t>94                (OR-OCC)</t>
  </si>
  <si>
    <t>111 (N-S)</t>
  </si>
  <si>
    <t>13 (OCC-OR)</t>
  </si>
  <si>
    <t>14 (OR-OCC)</t>
  </si>
  <si>
    <t>94 (ORI-N)</t>
  </si>
  <si>
    <t>GEOVANNIS GONZALEZ</t>
  </si>
  <si>
    <t>111                   (OCC-OR)</t>
  </si>
  <si>
    <t>13               (OCC-OR)</t>
  </si>
  <si>
    <t>14             (OR-OCC)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</si>
</sst>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49" fontId="12" fillId="0" borderId="0" xfId="0" applyNumberFormat="1" applyFont="1" applyBorder="1" applyAlignment="1" applyProtection="1">
      <alignment horizontal="left" vertical="center"/>
    </xf>
    <xf numFmtId="0" fontId="18" fillId="0" borderId="0" xfId="0" applyFont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'G-111'!$A$10:$A$19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'G-111'!$F$10:$F$19</c:f>
              <c:numCache>
                <c:formatCode>0</c:formatCode>
                <c:ptCount val="10"/>
                <c:pt idx="0">
                  <c:v>244</c:v>
                </c:pt>
                <c:pt idx="1">
                  <c:v>277.5</c:v>
                </c:pt>
                <c:pt idx="2">
                  <c:v>283.5</c:v>
                </c:pt>
                <c:pt idx="3">
                  <c:v>226.5</c:v>
                </c:pt>
                <c:pt idx="4">
                  <c:v>260</c:v>
                </c:pt>
                <c:pt idx="5">
                  <c:v>211.5</c:v>
                </c:pt>
                <c:pt idx="6">
                  <c:v>186</c:v>
                </c:pt>
                <c:pt idx="7">
                  <c:v>166.5</c:v>
                </c:pt>
                <c:pt idx="8">
                  <c:v>195.5</c:v>
                </c:pt>
                <c:pt idx="9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214424"/>
        <c:axId val="194215992"/>
      </c:barChart>
      <c:catAx>
        <c:axId val="19421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15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15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1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'G-14 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'G-14 '!$F$10:$F$19</c:f>
              <c:numCache>
                <c:formatCode>0</c:formatCode>
                <c:ptCount val="10"/>
                <c:pt idx="0">
                  <c:v>18</c:v>
                </c:pt>
                <c:pt idx="1">
                  <c:v>16</c:v>
                </c:pt>
                <c:pt idx="2">
                  <c:v>18</c:v>
                </c:pt>
                <c:pt idx="3">
                  <c:v>14</c:v>
                </c:pt>
                <c:pt idx="4">
                  <c:v>10</c:v>
                </c:pt>
                <c:pt idx="5">
                  <c:v>20</c:v>
                </c:pt>
                <c:pt idx="6">
                  <c:v>12</c:v>
                </c:pt>
                <c:pt idx="7">
                  <c:v>10</c:v>
                </c:pt>
                <c:pt idx="8">
                  <c:v>14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400096"/>
        <c:axId val="473831424"/>
      </c:barChart>
      <c:catAx>
        <c:axId val="47740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8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83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40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'G-14 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'G-14 '!$T$10:$T$21</c:f>
              <c:numCache>
                <c:formatCode>0</c:formatCode>
                <c:ptCount val="12"/>
                <c:pt idx="0">
                  <c:v>14</c:v>
                </c:pt>
                <c:pt idx="1">
                  <c:v>16</c:v>
                </c:pt>
                <c:pt idx="2">
                  <c:v>18</c:v>
                </c:pt>
                <c:pt idx="3">
                  <c:v>18</c:v>
                </c:pt>
                <c:pt idx="4">
                  <c:v>14</c:v>
                </c:pt>
                <c:pt idx="5">
                  <c:v>18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832208"/>
        <c:axId val="473832600"/>
      </c:barChart>
      <c:catAx>
        <c:axId val="47383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832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832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83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'G-111'!$W$36:$W$51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('G-14 '!$F$20:$F$22,'G-14 '!$M$10:$M$22)</c:f>
              <c:numCache>
                <c:formatCode>0</c:formatCode>
                <c:ptCount val="16"/>
                <c:pt idx="0">
                  <c:v>16</c:v>
                </c:pt>
                <c:pt idx="1">
                  <c:v>16</c:v>
                </c:pt>
                <c:pt idx="2">
                  <c:v>12</c:v>
                </c:pt>
                <c:pt idx="3">
                  <c:v>16</c:v>
                </c:pt>
                <c:pt idx="4">
                  <c:v>16</c:v>
                </c:pt>
                <c:pt idx="5">
                  <c:v>12</c:v>
                </c:pt>
                <c:pt idx="6">
                  <c:v>10</c:v>
                </c:pt>
                <c:pt idx="7">
                  <c:v>12</c:v>
                </c:pt>
                <c:pt idx="8">
                  <c:v>10</c:v>
                </c:pt>
                <c:pt idx="9">
                  <c:v>8</c:v>
                </c:pt>
                <c:pt idx="10">
                  <c:v>14</c:v>
                </c:pt>
                <c:pt idx="11">
                  <c:v>12</c:v>
                </c:pt>
                <c:pt idx="12">
                  <c:v>14</c:v>
                </c:pt>
                <c:pt idx="13">
                  <c:v>14</c:v>
                </c:pt>
                <c:pt idx="14">
                  <c:v>16</c:v>
                </c:pt>
                <c:pt idx="15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833384"/>
        <c:axId val="473833776"/>
      </c:barChart>
      <c:catAx>
        <c:axId val="47383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83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83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83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'G-94'!$A$10:$A$19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'G-94'!$F$10:$F$19</c:f>
              <c:numCache>
                <c:formatCode>0</c:formatCode>
                <c:ptCount val="10"/>
                <c:pt idx="0">
                  <c:v>298</c:v>
                </c:pt>
                <c:pt idx="1">
                  <c:v>272</c:v>
                </c:pt>
                <c:pt idx="2">
                  <c:v>264.5</c:v>
                </c:pt>
                <c:pt idx="3">
                  <c:v>183.5</c:v>
                </c:pt>
                <c:pt idx="4">
                  <c:v>329</c:v>
                </c:pt>
                <c:pt idx="5">
                  <c:v>175</c:v>
                </c:pt>
                <c:pt idx="6">
                  <c:v>159</c:v>
                </c:pt>
                <c:pt idx="7">
                  <c:v>150</c:v>
                </c:pt>
                <c:pt idx="8">
                  <c:v>128</c:v>
                </c:pt>
                <c:pt idx="9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834560"/>
        <c:axId val="473834952"/>
      </c:barChart>
      <c:catAx>
        <c:axId val="47383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834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3834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383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'G-94'!$O$10:$O$21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'G-94'!$T$10:$T$21</c:f>
              <c:numCache>
                <c:formatCode>0</c:formatCode>
                <c:ptCount val="12"/>
                <c:pt idx="0">
                  <c:v>175.5</c:v>
                </c:pt>
                <c:pt idx="1">
                  <c:v>199</c:v>
                </c:pt>
                <c:pt idx="2">
                  <c:v>214</c:v>
                </c:pt>
                <c:pt idx="3">
                  <c:v>146.5</c:v>
                </c:pt>
                <c:pt idx="4">
                  <c:v>202</c:v>
                </c:pt>
                <c:pt idx="5">
                  <c:v>190.5</c:v>
                </c:pt>
                <c:pt idx="6">
                  <c:v>208.5</c:v>
                </c:pt>
                <c:pt idx="7">
                  <c:v>178</c:v>
                </c:pt>
                <c:pt idx="8">
                  <c:v>200.5</c:v>
                </c:pt>
                <c:pt idx="9">
                  <c:v>169</c:v>
                </c:pt>
                <c:pt idx="10">
                  <c:v>153.5</c:v>
                </c:pt>
                <c:pt idx="11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3276960"/>
        <c:axId val="483277352"/>
      </c:barChart>
      <c:catAx>
        <c:axId val="48327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27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27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27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'G-111'!$W$36:$W$51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('G-94'!$F$20:$F$22,'G-94'!$M$10:$M$22)</c:f>
              <c:numCache>
                <c:formatCode>0</c:formatCode>
                <c:ptCount val="16"/>
                <c:pt idx="0">
                  <c:v>137.5</c:v>
                </c:pt>
                <c:pt idx="1">
                  <c:v>119.5</c:v>
                </c:pt>
                <c:pt idx="2">
                  <c:v>150.5</c:v>
                </c:pt>
                <c:pt idx="3">
                  <c:v>159.5</c:v>
                </c:pt>
                <c:pt idx="4">
                  <c:v>185.5</c:v>
                </c:pt>
                <c:pt idx="5">
                  <c:v>135.5</c:v>
                </c:pt>
                <c:pt idx="6">
                  <c:v>123</c:v>
                </c:pt>
                <c:pt idx="7">
                  <c:v>103</c:v>
                </c:pt>
                <c:pt idx="8">
                  <c:v>112.5</c:v>
                </c:pt>
                <c:pt idx="9">
                  <c:v>125.5</c:v>
                </c:pt>
                <c:pt idx="10">
                  <c:v>144</c:v>
                </c:pt>
                <c:pt idx="11">
                  <c:v>132</c:v>
                </c:pt>
                <c:pt idx="12">
                  <c:v>120.5</c:v>
                </c:pt>
                <c:pt idx="13">
                  <c:v>109.5</c:v>
                </c:pt>
                <c:pt idx="14">
                  <c:v>138</c:v>
                </c:pt>
                <c:pt idx="15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3278136"/>
        <c:axId val="483278528"/>
      </c:barChart>
      <c:catAx>
        <c:axId val="48327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27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27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27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1057</c:v>
                </c:pt>
                <c:pt idx="1">
                  <c:v>1028</c:v>
                </c:pt>
                <c:pt idx="2">
                  <c:v>1037</c:v>
                </c:pt>
                <c:pt idx="3">
                  <c:v>777.5</c:v>
                </c:pt>
                <c:pt idx="4">
                  <c:v>903.5</c:v>
                </c:pt>
                <c:pt idx="5">
                  <c:v>705</c:v>
                </c:pt>
                <c:pt idx="6">
                  <c:v>607</c:v>
                </c:pt>
                <c:pt idx="7">
                  <c:v>564</c:v>
                </c:pt>
                <c:pt idx="8">
                  <c:v>643.5</c:v>
                </c:pt>
                <c:pt idx="9">
                  <c:v>617.5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3279312"/>
        <c:axId val="483279704"/>
      </c:barChart>
      <c:catAx>
        <c:axId val="48327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27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27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27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702</c:v>
                </c:pt>
                <c:pt idx="1">
                  <c:v>663.5</c:v>
                </c:pt>
                <c:pt idx="2">
                  <c:v>816.5</c:v>
                </c:pt>
                <c:pt idx="3">
                  <c:v>797.5</c:v>
                </c:pt>
                <c:pt idx="4">
                  <c:v>845.5</c:v>
                </c:pt>
                <c:pt idx="5">
                  <c:v>874</c:v>
                </c:pt>
                <c:pt idx="6">
                  <c:v>954</c:v>
                </c:pt>
                <c:pt idx="7">
                  <c:v>759</c:v>
                </c:pt>
                <c:pt idx="8">
                  <c:v>864.5</c:v>
                </c:pt>
                <c:pt idx="9">
                  <c:v>794</c:v>
                </c:pt>
                <c:pt idx="10">
                  <c:v>761.5</c:v>
                </c:pt>
                <c:pt idx="11">
                  <c:v>736.5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3280488"/>
        <c:axId val="483280880"/>
      </c:barChart>
      <c:catAx>
        <c:axId val="483280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28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28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280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'G-111'!$W$36:$W$51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640.5</c:v>
                </c:pt>
                <c:pt idx="1">
                  <c:v>616</c:v>
                </c:pt>
                <c:pt idx="2">
                  <c:v>629.5</c:v>
                </c:pt>
                <c:pt idx="3">
                  <c:v>706</c:v>
                </c:pt>
                <c:pt idx="4">
                  <c:v>719.5</c:v>
                </c:pt>
                <c:pt idx="5">
                  <c:v>666.5</c:v>
                </c:pt>
                <c:pt idx="6">
                  <c:v>672</c:v>
                </c:pt>
                <c:pt idx="7">
                  <c:v>643</c:v>
                </c:pt>
                <c:pt idx="8">
                  <c:v>620.5</c:v>
                </c:pt>
                <c:pt idx="9">
                  <c:v>653</c:v>
                </c:pt>
                <c:pt idx="10">
                  <c:v>714.5</c:v>
                </c:pt>
                <c:pt idx="11">
                  <c:v>699.5</c:v>
                </c:pt>
                <c:pt idx="12">
                  <c:v>548</c:v>
                </c:pt>
                <c:pt idx="13">
                  <c:v>665</c:v>
                </c:pt>
                <c:pt idx="14">
                  <c:v>633</c:v>
                </c:pt>
                <c:pt idx="15">
                  <c:v>777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3281664"/>
        <c:axId val="483282056"/>
      </c:barChart>
      <c:catAx>
        <c:axId val="48328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28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28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28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1031.5</c:v>
                </c:pt>
                <c:pt idx="4">
                  <c:v>1047.5</c:v>
                </c:pt>
                <c:pt idx="5">
                  <c:v>981.5</c:v>
                </c:pt>
                <c:pt idx="6">
                  <c:v>884</c:v>
                </c:pt>
                <c:pt idx="7">
                  <c:v>824</c:v>
                </c:pt>
                <c:pt idx="8">
                  <c:v>759.5</c:v>
                </c:pt>
                <c:pt idx="9">
                  <c:v>741.5</c:v>
                </c:pt>
                <c:pt idx="13">
                  <c:v>907.5</c:v>
                </c:pt>
                <c:pt idx="14">
                  <c:v>929</c:v>
                </c:pt>
                <c:pt idx="15">
                  <c:v>955.5</c:v>
                </c:pt>
                <c:pt idx="16">
                  <c:v>1004</c:v>
                </c:pt>
                <c:pt idx="17">
                  <c:v>1014.5</c:v>
                </c:pt>
                <c:pt idx="18">
                  <c:v>1004.5</c:v>
                </c:pt>
                <c:pt idx="19">
                  <c:v>1012.5</c:v>
                </c:pt>
                <c:pt idx="20">
                  <c:v>973</c:v>
                </c:pt>
                <c:pt idx="21">
                  <c:v>935</c:v>
                </c:pt>
                <c:pt idx="22">
                  <c:v>900.5</c:v>
                </c:pt>
                <c:pt idx="23">
                  <c:v>872.5</c:v>
                </c:pt>
                <c:pt idx="24">
                  <c:v>873.5</c:v>
                </c:pt>
                <c:pt idx="25">
                  <c:v>922</c:v>
                </c:pt>
                <c:pt idx="29">
                  <c:v>951.5</c:v>
                </c:pt>
                <c:pt idx="30">
                  <c:v>1039.5</c:v>
                </c:pt>
                <c:pt idx="31">
                  <c:v>1155</c:v>
                </c:pt>
                <c:pt idx="32">
                  <c:v>1249.5</c:v>
                </c:pt>
                <c:pt idx="33">
                  <c:v>1241.5</c:v>
                </c:pt>
                <c:pt idx="34">
                  <c:v>1244</c:v>
                </c:pt>
                <c:pt idx="35">
                  <c:v>1221</c:v>
                </c:pt>
                <c:pt idx="36">
                  <c:v>1154</c:v>
                </c:pt>
                <c:pt idx="37">
                  <c:v>1140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1712</c:v>
                </c:pt>
                <c:pt idx="4">
                  <c:v>1515.5</c:v>
                </c:pt>
                <c:pt idx="5">
                  <c:v>1345.5</c:v>
                </c:pt>
                <c:pt idx="6">
                  <c:v>1128.5</c:v>
                </c:pt>
                <c:pt idx="7">
                  <c:v>1016.5</c:v>
                </c:pt>
                <c:pt idx="8">
                  <c:v>1024</c:v>
                </c:pt>
                <c:pt idx="9">
                  <c:v>1004.5</c:v>
                </c:pt>
                <c:pt idx="13">
                  <c:v>989.5</c:v>
                </c:pt>
                <c:pt idx="14">
                  <c:v>993</c:v>
                </c:pt>
                <c:pt idx="15">
                  <c:v>1007</c:v>
                </c:pt>
                <c:pt idx="16">
                  <c:v>1026.5</c:v>
                </c:pt>
                <c:pt idx="17">
                  <c:v>1019.5</c:v>
                </c:pt>
                <c:pt idx="18">
                  <c:v>1019.5</c:v>
                </c:pt>
                <c:pt idx="19">
                  <c:v>1018</c:v>
                </c:pt>
                <c:pt idx="20">
                  <c:v>1081</c:v>
                </c:pt>
                <c:pt idx="21">
                  <c:v>1146.5</c:v>
                </c:pt>
                <c:pt idx="22">
                  <c:v>1090.5</c:v>
                </c:pt>
                <c:pt idx="23">
                  <c:v>1136.5</c:v>
                </c:pt>
                <c:pt idx="24">
                  <c:v>1062</c:v>
                </c:pt>
                <c:pt idx="25">
                  <c:v>1059</c:v>
                </c:pt>
                <c:pt idx="29">
                  <c:v>1167</c:v>
                </c:pt>
                <c:pt idx="30">
                  <c:v>1194</c:v>
                </c:pt>
                <c:pt idx="31">
                  <c:v>1287.5</c:v>
                </c:pt>
                <c:pt idx="32">
                  <c:v>1340</c:v>
                </c:pt>
                <c:pt idx="33">
                  <c:v>1294</c:v>
                </c:pt>
                <c:pt idx="34">
                  <c:v>1310</c:v>
                </c:pt>
                <c:pt idx="35">
                  <c:v>1284.5</c:v>
                </c:pt>
                <c:pt idx="36">
                  <c:v>1218</c:v>
                </c:pt>
                <c:pt idx="37">
                  <c:v>1231.5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72</c:v>
                </c:pt>
                <c:pt idx="4">
                  <c:v>76</c:v>
                </c:pt>
                <c:pt idx="5">
                  <c:v>82</c:v>
                </c:pt>
                <c:pt idx="6">
                  <c:v>78</c:v>
                </c:pt>
                <c:pt idx="7">
                  <c:v>74</c:v>
                </c:pt>
                <c:pt idx="8">
                  <c:v>68</c:v>
                </c:pt>
                <c:pt idx="9">
                  <c:v>58</c:v>
                </c:pt>
                <c:pt idx="13">
                  <c:v>68</c:v>
                </c:pt>
                <c:pt idx="14">
                  <c:v>74</c:v>
                </c:pt>
                <c:pt idx="15">
                  <c:v>72</c:v>
                </c:pt>
                <c:pt idx="16">
                  <c:v>76</c:v>
                </c:pt>
                <c:pt idx="17">
                  <c:v>70</c:v>
                </c:pt>
                <c:pt idx="18">
                  <c:v>60</c:v>
                </c:pt>
                <c:pt idx="19">
                  <c:v>54</c:v>
                </c:pt>
                <c:pt idx="20">
                  <c:v>48</c:v>
                </c:pt>
                <c:pt idx="21">
                  <c:v>48</c:v>
                </c:pt>
                <c:pt idx="22">
                  <c:v>54</c:v>
                </c:pt>
                <c:pt idx="23">
                  <c:v>58</c:v>
                </c:pt>
                <c:pt idx="24">
                  <c:v>54</c:v>
                </c:pt>
                <c:pt idx="25">
                  <c:v>54</c:v>
                </c:pt>
                <c:pt idx="29">
                  <c:v>60</c:v>
                </c:pt>
                <c:pt idx="30">
                  <c:v>62</c:v>
                </c:pt>
                <c:pt idx="31">
                  <c:v>70</c:v>
                </c:pt>
                <c:pt idx="32">
                  <c:v>72</c:v>
                </c:pt>
                <c:pt idx="33">
                  <c:v>60</c:v>
                </c:pt>
                <c:pt idx="34">
                  <c:v>62</c:v>
                </c:pt>
                <c:pt idx="35">
                  <c:v>56</c:v>
                </c:pt>
                <c:pt idx="36">
                  <c:v>50</c:v>
                </c:pt>
                <c:pt idx="37">
                  <c:v>54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1018</c:v>
                </c:pt>
                <c:pt idx="4">
                  <c:v>1049</c:v>
                </c:pt>
                <c:pt idx="5">
                  <c:v>952</c:v>
                </c:pt>
                <c:pt idx="6">
                  <c:v>846.5</c:v>
                </c:pt>
                <c:pt idx="7">
                  <c:v>813</c:v>
                </c:pt>
                <c:pt idx="8">
                  <c:v>612</c:v>
                </c:pt>
                <c:pt idx="9">
                  <c:v>582</c:v>
                </c:pt>
                <c:pt idx="13">
                  <c:v>567</c:v>
                </c:pt>
                <c:pt idx="14">
                  <c:v>615</c:v>
                </c:pt>
                <c:pt idx="15">
                  <c:v>631</c:v>
                </c:pt>
                <c:pt idx="16">
                  <c:v>603.5</c:v>
                </c:pt>
                <c:pt idx="17">
                  <c:v>547</c:v>
                </c:pt>
                <c:pt idx="18">
                  <c:v>474</c:v>
                </c:pt>
                <c:pt idx="19">
                  <c:v>464</c:v>
                </c:pt>
                <c:pt idx="20">
                  <c:v>485</c:v>
                </c:pt>
                <c:pt idx="21">
                  <c:v>514</c:v>
                </c:pt>
                <c:pt idx="22">
                  <c:v>522</c:v>
                </c:pt>
                <c:pt idx="23">
                  <c:v>506</c:v>
                </c:pt>
                <c:pt idx="24">
                  <c:v>500</c:v>
                </c:pt>
                <c:pt idx="25">
                  <c:v>530</c:v>
                </c:pt>
                <c:pt idx="29">
                  <c:v>735</c:v>
                </c:pt>
                <c:pt idx="30">
                  <c:v>761.5</c:v>
                </c:pt>
                <c:pt idx="31">
                  <c:v>753</c:v>
                </c:pt>
                <c:pt idx="32">
                  <c:v>747.5</c:v>
                </c:pt>
                <c:pt idx="33">
                  <c:v>779</c:v>
                </c:pt>
                <c:pt idx="34">
                  <c:v>777.5</c:v>
                </c:pt>
                <c:pt idx="35">
                  <c:v>756</c:v>
                </c:pt>
                <c:pt idx="36">
                  <c:v>701</c:v>
                </c:pt>
                <c:pt idx="37">
                  <c:v>679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3833.5</c:v>
                </c:pt>
                <c:pt idx="4">
                  <c:v>3688</c:v>
                </c:pt>
                <c:pt idx="5">
                  <c:v>3361</c:v>
                </c:pt>
                <c:pt idx="6">
                  <c:v>2937</c:v>
                </c:pt>
                <c:pt idx="7">
                  <c:v>2727.5</c:v>
                </c:pt>
                <c:pt idx="8">
                  <c:v>2463.5</c:v>
                </c:pt>
                <c:pt idx="9">
                  <c:v>2386</c:v>
                </c:pt>
                <c:pt idx="13">
                  <c:v>2532</c:v>
                </c:pt>
                <c:pt idx="14">
                  <c:v>2611</c:v>
                </c:pt>
                <c:pt idx="15">
                  <c:v>2665.5</c:v>
                </c:pt>
                <c:pt idx="16">
                  <c:v>2710</c:v>
                </c:pt>
                <c:pt idx="17">
                  <c:v>2651</c:v>
                </c:pt>
                <c:pt idx="18">
                  <c:v>2558</c:v>
                </c:pt>
                <c:pt idx="19">
                  <c:v>2548.5</c:v>
                </c:pt>
                <c:pt idx="20">
                  <c:v>2587</c:v>
                </c:pt>
                <c:pt idx="21">
                  <c:v>2643.5</c:v>
                </c:pt>
                <c:pt idx="22">
                  <c:v>2567</c:v>
                </c:pt>
                <c:pt idx="23">
                  <c:v>2573</c:v>
                </c:pt>
                <c:pt idx="24">
                  <c:v>2489.5</c:v>
                </c:pt>
                <c:pt idx="25">
                  <c:v>2565</c:v>
                </c:pt>
                <c:pt idx="29">
                  <c:v>2913.5</c:v>
                </c:pt>
                <c:pt idx="30">
                  <c:v>3057</c:v>
                </c:pt>
                <c:pt idx="31">
                  <c:v>3265.5</c:v>
                </c:pt>
                <c:pt idx="32">
                  <c:v>3409</c:v>
                </c:pt>
                <c:pt idx="33">
                  <c:v>3374.5</c:v>
                </c:pt>
                <c:pt idx="34">
                  <c:v>3393.5</c:v>
                </c:pt>
                <c:pt idx="35">
                  <c:v>3317.5</c:v>
                </c:pt>
                <c:pt idx="36">
                  <c:v>3123</c:v>
                </c:pt>
                <c:pt idx="37">
                  <c:v>3104.5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282840"/>
        <c:axId val="483283232"/>
      </c:lineChart>
      <c:catAx>
        <c:axId val="4832828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328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2832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32828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'G-111'!$W$36:$W$51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('G-111'!$F$20:$F$22,'G-111'!$M$10:$M$22)</c:f>
              <c:numCache>
                <c:formatCode>0</c:formatCode>
                <c:ptCount val="16"/>
                <c:pt idx="0">
                  <c:v>232</c:v>
                </c:pt>
                <c:pt idx="1">
                  <c:v>223</c:v>
                </c:pt>
                <c:pt idx="2">
                  <c:v>209</c:v>
                </c:pt>
                <c:pt idx="3">
                  <c:v>243.5</c:v>
                </c:pt>
                <c:pt idx="4">
                  <c:v>253.5</c:v>
                </c:pt>
                <c:pt idx="5">
                  <c:v>249.5</c:v>
                </c:pt>
                <c:pt idx="6">
                  <c:v>257.5</c:v>
                </c:pt>
                <c:pt idx="7">
                  <c:v>254</c:v>
                </c:pt>
                <c:pt idx="8">
                  <c:v>243.5</c:v>
                </c:pt>
                <c:pt idx="9">
                  <c:v>257.5</c:v>
                </c:pt>
                <c:pt idx="10">
                  <c:v>218</c:v>
                </c:pt>
                <c:pt idx="11">
                  <c:v>216</c:v>
                </c:pt>
                <c:pt idx="12">
                  <c:v>209</c:v>
                </c:pt>
                <c:pt idx="13">
                  <c:v>229.5</c:v>
                </c:pt>
                <c:pt idx="14">
                  <c:v>219</c:v>
                </c:pt>
                <c:pt idx="15">
                  <c:v>264.5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497296"/>
        <c:axId val="471991936"/>
      </c:barChart>
      <c:catAx>
        <c:axId val="19949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199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199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49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'G-111'!$O$10:$O$21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'G-111'!$T$10:$T$21</c:f>
              <c:numCache>
                <c:formatCode>0</c:formatCode>
                <c:ptCount val="12"/>
                <c:pt idx="0">
                  <c:v>223.5</c:v>
                </c:pt>
                <c:pt idx="1">
                  <c:v>193.5</c:v>
                </c:pt>
                <c:pt idx="2">
                  <c:v>253</c:v>
                </c:pt>
                <c:pt idx="3">
                  <c:v>281.5</c:v>
                </c:pt>
                <c:pt idx="4">
                  <c:v>311.5</c:v>
                </c:pt>
                <c:pt idx="5">
                  <c:v>309</c:v>
                </c:pt>
                <c:pt idx="6">
                  <c:v>347.5</c:v>
                </c:pt>
                <c:pt idx="7">
                  <c:v>273.5</c:v>
                </c:pt>
                <c:pt idx="8">
                  <c:v>314</c:v>
                </c:pt>
                <c:pt idx="9">
                  <c:v>286</c:v>
                </c:pt>
                <c:pt idx="10">
                  <c:v>280.5</c:v>
                </c:pt>
                <c:pt idx="11">
                  <c:v>259.5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682696"/>
        <c:axId val="477125472"/>
      </c:barChart>
      <c:catAx>
        <c:axId val="19468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1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12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82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481</c:v>
                </c:pt>
                <c:pt idx="1">
                  <c:v>444.5</c:v>
                </c:pt>
                <c:pt idx="2">
                  <c:v>449</c:v>
                </c:pt>
                <c:pt idx="3">
                  <c:v>337.5</c:v>
                </c:pt>
                <c:pt idx="4">
                  <c:v>284.5</c:v>
                </c:pt>
                <c:pt idx="5">
                  <c:v>274.5</c:v>
                </c:pt>
                <c:pt idx="6">
                  <c:v>232</c:v>
                </c:pt>
                <c:pt idx="7">
                  <c:v>225.5</c:v>
                </c:pt>
                <c:pt idx="8">
                  <c:v>292</c:v>
                </c:pt>
                <c:pt idx="9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393040"/>
        <c:axId val="477393432"/>
      </c:barChart>
      <c:catAx>
        <c:axId val="47739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3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393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275</c:v>
                </c:pt>
                <c:pt idx="1">
                  <c:v>241</c:v>
                </c:pt>
                <c:pt idx="2">
                  <c:v>319.5</c:v>
                </c:pt>
                <c:pt idx="3">
                  <c:v>331.5</c:v>
                </c:pt>
                <c:pt idx="4">
                  <c:v>302</c:v>
                </c:pt>
                <c:pt idx="5">
                  <c:v>334.5</c:v>
                </c:pt>
                <c:pt idx="6">
                  <c:v>372</c:v>
                </c:pt>
                <c:pt idx="7">
                  <c:v>285.5</c:v>
                </c:pt>
                <c:pt idx="8">
                  <c:v>318</c:v>
                </c:pt>
                <c:pt idx="9">
                  <c:v>309</c:v>
                </c:pt>
                <c:pt idx="10">
                  <c:v>305.5</c:v>
                </c:pt>
                <c:pt idx="11">
                  <c:v>299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394216"/>
        <c:axId val="477394608"/>
      </c:barChart>
      <c:catAx>
        <c:axId val="477394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39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4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'G-111'!$W$36:$W$51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241</c:v>
                </c:pt>
                <c:pt idx="1">
                  <c:v>237.5</c:v>
                </c:pt>
                <c:pt idx="2">
                  <c:v>244</c:v>
                </c:pt>
                <c:pt idx="3">
                  <c:v>267</c:v>
                </c:pt>
                <c:pt idx="4">
                  <c:v>244.5</c:v>
                </c:pt>
                <c:pt idx="5">
                  <c:v>251.5</c:v>
                </c:pt>
                <c:pt idx="6">
                  <c:v>263.5</c:v>
                </c:pt>
                <c:pt idx="7">
                  <c:v>260</c:v>
                </c:pt>
                <c:pt idx="8">
                  <c:v>244.5</c:v>
                </c:pt>
                <c:pt idx="9">
                  <c:v>250</c:v>
                </c:pt>
                <c:pt idx="10">
                  <c:v>326.5</c:v>
                </c:pt>
                <c:pt idx="11">
                  <c:v>325.5</c:v>
                </c:pt>
                <c:pt idx="12">
                  <c:v>188.5</c:v>
                </c:pt>
                <c:pt idx="13">
                  <c:v>296</c:v>
                </c:pt>
                <c:pt idx="14">
                  <c:v>252</c:v>
                </c:pt>
                <c:pt idx="15">
                  <c:v>322.5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395392"/>
        <c:axId val="477395784"/>
      </c:barChart>
      <c:catAx>
        <c:axId val="47739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5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395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'G-13'!$F$10:$F$19</c:f>
              <c:numCache>
                <c:formatCode>0</c:formatCode>
                <c:ptCount val="10"/>
                <c:pt idx="0">
                  <c:v>16</c:v>
                </c:pt>
                <c:pt idx="1">
                  <c:v>18</c:v>
                </c:pt>
                <c:pt idx="2">
                  <c:v>22</c:v>
                </c:pt>
                <c:pt idx="3">
                  <c:v>16</c:v>
                </c:pt>
                <c:pt idx="4">
                  <c:v>20</c:v>
                </c:pt>
                <c:pt idx="5">
                  <c:v>24</c:v>
                </c:pt>
                <c:pt idx="6">
                  <c:v>18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396568"/>
        <c:axId val="477396960"/>
      </c:barChart>
      <c:catAx>
        <c:axId val="477396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396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6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'G-13'!$T$10:$T$21</c:f>
              <c:numCache>
                <c:formatCode>0</c:formatCode>
                <c:ptCount val="12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20</c:v>
                </c:pt>
                <c:pt idx="4">
                  <c:v>16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18</c:v>
                </c:pt>
                <c:pt idx="9">
                  <c:v>16</c:v>
                </c:pt>
                <c:pt idx="10">
                  <c:v>8</c:v>
                </c:pt>
                <c:pt idx="11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397744"/>
        <c:axId val="477398136"/>
      </c:barChart>
      <c:catAx>
        <c:axId val="47739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8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398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'G-111'!$W$36:$W$51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('G-13'!$F$20:$F$22,'G-13'!$M$10:$M$22)</c:f>
              <c:numCache>
                <c:formatCode>0</c:formatCode>
                <c:ptCount val="16"/>
                <c:pt idx="0">
                  <c:v>14</c:v>
                </c:pt>
                <c:pt idx="1">
                  <c:v>20</c:v>
                </c:pt>
                <c:pt idx="2">
                  <c:v>14</c:v>
                </c:pt>
                <c:pt idx="3">
                  <c:v>20</c:v>
                </c:pt>
                <c:pt idx="4">
                  <c:v>20</c:v>
                </c:pt>
                <c:pt idx="5">
                  <c:v>18</c:v>
                </c:pt>
                <c:pt idx="6">
                  <c:v>18</c:v>
                </c:pt>
                <c:pt idx="7">
                  <c:v>14</c:v>
                </c:pt>
                <c:pt idx="8">
                  <c:v>10</c:v>
                </c:pt>
                <c:pt idx="9">
                  <c:v>12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8</c:v>
                </c:pt>
                <c:pt idx="15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398920"/>
        <c:axId val="477399312"/>
      </c:barChart>
      <c:catAx>
        <c:axId val="477398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39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398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87062" y="95250"/>
          <a:ext cx="207226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209229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">
        <v>134</v>
      </c>
      <c r="E5" s="177"/>
      <c r="F5" s="177"/>
      <c r="G5" s="177"/>
      <c r="H5" s="177"/>
      <c r="I5" s="173" t="s">
        <v>53</v>
      </c>
      <c r="J5" s="173"/>
      <c r="K5" s="173"/>
      <c r="L5" s="178">
        <v>3046</v>
      </c>
      <c r="M5" s="178"/>
      <c r="N5" s="178"/>
      <c r="O5" s="12"/>
      <c r="P5" s="173" t="s">
        <v>57</v>
      </c>
      <c r="Q5" s="173"/>
      <c r="R5" s="173"/>
      <c r="S5" s="176" t="s">
        <v>149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74" t="s">
        <v>153</v>
      </c>
      <c r="E6" s="174"/>
      <c r="F6" s="174"/>
      <c r="G6" s="174"/>
      <c r="H6" s="174"/>
      <c r="I6" s="173" t="s">
        <v>59</v>
      </c>
      <c r="J6" s="173"/>
      <c r="K6" s="173"/>
      <c r="L6" s="179">
        <v>3</v>
      </c>
      <c r="M6" s="179"/>
      <c r="N6" s="179"/>
      <c r="O6" s="42"/>
      <c r="P6" s="173" t="s">
        <v>58</v>
      </c>
      <c r="Q6" s="173"/>
      <c r="R6" s="173"/>
      <c r="S6" s="186">
        <v>43397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16</v>
      </c>
      <c r="C10" s="46">
        <v>201</v>
      </c>
      <c r="D10" s="46">
        <v>5</v>
      </c>
      <c r="E10" s="46">
        <v>10</v>
      </c>
      <c r="F10" s="6">
        <f t="shared" ref="F10:F22" si="0">B10*0.5+C10*1+D10*2+E10*2.5</f>
        <v>244</v>
      </c>
      <c r="G10" s="2"/>
      <c r="H10" s="19" t="s">
        <v>4</v>
      </c>
      <c r="I10" s="46">
        <v>10</v>
      </c>
      <c r="J10" s="46">
        <v>166</v>
      </c>
      <c r="K10" s="46">
        <v>5</v>
      </c>
      <c r="L10" s="46">
        <v>25</v>
      </c>
      <c r="M10" s="6">
        <f t="shared" ref="M10:M22" si="1">I10*0.5+J10*1+K10*2+L10*2.5</f>
        <v>243.5</v>
      </c>
      <c r="N10" s="9">
        <f>F20+F21+F22+M10</f>
        <v>907.5</v>
      </c>
      <c r="O10" s="19" t="s">
        <v>43</v>
      </c>
      <c r="P10" s="46">
        <v>7</v>
      </c>
      <c r="Q10" s="46">
        <v>172</v>
      </c>
      <c r="R10" s="46">
        <v>4</v>
      </c>
      <c r="S10" s="46">
        <v>16</v>
      </c>
      <c r="T10" s="6">
        <f t="shared" ref="T10:T21" si="2">P10*0.5+Q10*1+R10*2+S10*2.5</f>
        <v>223.5</v>
      </c>
      <c r="U10" s="10"/>
      <c r="W10" s="151"/>
      <c r="X10" s="151"/>
      <c r="Y10" s="151"/>
      <c r="Z10" s="151"/>
      <c r="AB10" s="1"/>
    </row>
    <row r="11" spans="1:28" ht="24" customHeight="1" x14ac:dyDescent="0.2">
      <c r="A11" s="18" t="s">
        <v>14</v>
      </c>
      <c r="B11" s="46">
        <v>12</v>
      </c>
      <c r="C11" s="46">
        <v>222</v>
      </c>
      <c r="D11" s="46">
        <v>6</v>
      </c>
      <c r="E11" s="46">
        <v>15</v>
      </c>
      <c r="F11" s="6">
        <f t="shared" si="0"/>
        <v>277.5</v>
      </c>
      <c r="G11" s="2"/>
      <c r="H11" s="19" t="s">
        <v>5</v>
      </c>
      <c r="I11" s="46">
        <v>11</v>
      </c>
      <c r="J11" s="46">
        <v>193</v>
      </c>
      <c r="K11" s="46">
        <v>5</v>
      </c>
      <c r="L11" s="46">
        <v>18</v>
      </c>
      <c r="M11" s="6">
        <f t="shared" si="1"/>
        <v>253.5</v>
      </c>
      <c r="N11" s="9">
        <f>F21+F22+M10+M11</f>
        <v>929</v>
      </c>
      <c r="O11" s="19" t="s">
        <v>44</v>
      </c>
      <c r="P11" s="46">
        <v>10</v>
      </c>
      <c r="Q11" s="46">
        <v>146</v>
      </c>
      <c r="R11" s="46">
        <v>5</v>
      </c>
      <c r="S11" s="46">
        <v>13</v>
      </c>
      <c r="T11" s="6">
        <f t="shared" si="2"/>
        <v>193.5</v>
      </c>
      <c r="U11" s="2"/>
      <c r="W11" s="151"/>
      <c r="X11" s="151"/>
      <c r="Y11" s="151"/>
      <c r="Z11" s="151"/>
      <c r="AB11" s="1"/>
    </row>
    <row r="12" spans="1:28" ht="24" customHeight="1" x14ac:dyDescent="0.2">
      <c r="A12" s="18" t="s">
        <v>17</v>
      </c>
      <c r="B12" s="46">
        <v>16</v>
      </c>
      <c r="C12" s="46">
        <v>253</v>
      </c>
      <c r="D12" s="46">
        <v>5</v>
      </c>
      <c r="E12" s="46">
        <v>5</v>
      </c>
      <c r="F12" s="6">
        <f t="shared" si="0"/>
        <v>283.5</v>
      </c>
      <c r="G12" s="2"/>
      <c r="H12" s="19" t="s">
        <v>6</v>
      </c>
      <c r="I12" s="46">
        <v>15</v>
      </c>
      <c r="J12" s="46">
        <v>200</v>
      </c>
      <c r="K12" s="46">
        <v>6</v>
      </c>
      <c r="L12" s="46">
        <v>12</v>
      </c>
      <c r="M12" s="6">
        <f t="shared" si="1"/>
        <v>249.5</v>
      </c>
      <c r="N12" s="2">
        <f>F22+M10+M11+M12</f>
        <v>955.5</v>
      </c>
      <c r="O12" s="19" t="s">
        <v>32</v>
      </c>
      <c r="P12" s="46">
        <v>12</v>
      </c>
      <c r="Q12" s="46">
        <v>215</v>
      </c>
      <c r="R12" s="46">
        <v>6</v>
      </c>
      <c r="S12" s="46">
        <v>8</v>
      </c>
      <c r="T12" s="6">
        <f t="shared" si="2"/>
        <v>253</v>
      </c>
      <c r="U12" s="2"/>
      <c r="W12" s="151"/>
      <c r="X12" s="151"/>
      <c r="Y12" s="151"/>
      <c r="Z12" s="151"/>
      <c r="AB12" s="1"/>
    </row>
    <row r="13" spans="1:28" ht="24" customHeight="1" x14ac:dyDescent="0.2">
      <c r="A13" s="18" t="s">
        <v>19</v>
      </c>
      <c r="B13" s="46">
        <v>8</v>
      </c>
      <c r="C13" s="46">
        <v>191</v>
      </c>
      <c r="D13" s="46">
        <v>7</v>
      </c>
      <c r="E13" s="46">
        <v>7</v>
      </c>
      <c r="F13" s="6">
        <f t="shared" si="0"/>
        <v>226.5</v>
      </c>
      <c r="G13" s="2">
        <f t="shared" ref="G13:G19" si="3">F10+F11+F12+F13</f>
        <v>1031.5</v>
      </c>
      <c r="H13" s="19" t="s">
        <v>7</v>
      </c>
      <c r="I13" s="46">
        <v>14</v>
      </c>
      <c r="J13" s="46">
        <v>213</v>
      </c>
      <c r="K13" s="46">
        <v>5</v>
      </c>
      <c r="L13" s="46">
        <v>11</v>
      </c>
      <c r="M13" s="6">
        <f t="shared" si="1"/>
        <v>257.5</v>
      </c>
      <c r="N13" s="2">
        <f t="shared" ref="N13:N18" si="4">M10+M11+M12+M13</f>
        <v>1004</v>
      </c>
      <c r="O13" s="19" t="s">
        <v>33</v>
      </c>
      <c r="P13" s="46">
        <v>11</v>
      </c>
      <c r="Q13" s="46">
        <v>236</v>
      </c>
      <c r="R13" s="46">
        <v>5</v>
      </c>
      <c r="S13" s="46">
        <v>12</v>
      </c>
      <c r="T13" s="6">
        <f t="shared" si="2"/>
        <v>281.5</v>
      </c>
      <c r="U13" s="2">
        <f t="shared" ref="U13:U21" si="5">T10+T11+T12+T13</f>
        <v>951.5</v>
      </c>
      <c r="W13" s="151"/>
      <c r="X13" s="151"/>
      <c r="Y13" s="151"/>
      <c r="Z13" s="151"/>
      <c r="AB13" s="81">
        <v>241</v>
      </c>
    </row>
    <row r="14" spans="1:28" ht="24" customHeight="1" x14ac:dyDescent="0.2">
      <c r="A14" s="18" t="s">
        <v>21</v>
      </c>
      <c r="B14" s="46">
        <v>16</v>
      </c>
      <c r="C14" s="46">
        <v>225</v>
      </c>
      <c r="D14" s="46">
        <v>6</v>
      </c>
      <c r="E14" s="46">
        <v>6</v>
      </c>
      <c r="F14" s="6">
        <f t="shared" si="0"/>
        <v>260</v>
      </c>
      <c r="G14" s="2">
        <f t="shared" si="3"/>
        <v>1047.5</v>
      </c>
      <c r="H14" s="19" t="s">
        <v>9</v>
      </c>
      <c r="I14" s="46">
        <v>16</v>
      </c>
      <c r="J14" s="46">
        <v>204</v>
      </c>
      <c r="K14" s="46">
        <v>6</v>
      </c>
      <c r="L14" s="46">
        <v>12</v>
      </c>
      <c r="M14" s="6">
        <f t="shared" si="1"/>
        <v>254</v>
      </c>
      <c r="N14" s="2">
        <f t="shared" si="4"/>
        <v>1014.5</v>
      </c>
      <c r="O14" s="19" t="s">
        <v>29</v>
      </c>
      <c r="P14" s="45">
        <v>14</v>
      </c>
      <c r="Q14" s="45">
        <v>239</v>
      </c>
      <c r="R14" s="45">
        <v>4</v>
      </c>
      <c r="S14" s="45">
        <v>23</v>
      </c>
      <c r="T14" s="6">
        <f t="shared" si="2"/>
        <v>311.5</v>
      </c>
      <c r="U14" s="2">
        <f t="shared" si="5"/>
        <v>1039.5</v>
      </c>
      <c r="W14" s="151"/>
      <c r="X14" s="151"/>
      <c r="Y14" s="151"/>
      <c r="Z14" s="151"/>
      <c r="AB14" s="81">
        <v>250</v>
      </c>
    </row>
    <row r="15" spans="1:28" ht="24" customHeight="1" x14ac:dyDescent="0.2">
      <c r="A15" s="18" t="s">
        <v>23</v>
      </c>
      <c r="B15" s="46">
        <v>13</v>
      </c>
      <c r="C15" s="46">
        <v>178</v>
      </c>
      <c r="D15" s="46">
        <v>6</v>
      </c>
      <c r="E15" s="46">
        <v>6</v>
      </c>
      <c r="F15" s="6">
        <f t="shared" si="0"/>
        <v>211.5</v>
      </c>
      <c r="G15" s="2">
        <f t="shared" si="3"/>
        <v>981.5</v>
      </c>
      <c r="H15" s="19" t="s">
        <v>12</v>
      </c>
      <c r="I15" s="46">
        <v>15</v>
      </c>
      <c r="J15" s="46">
        <v>201</v>
      </c>
      <c r="K15" s="46">
        <v>5</v>
      </c>
      <c r="L15" s="46">
        <v>10</v>
      </c>
      <c r="M15" s="6">
        <f t="shared" si="1"/>
        <v>243.5</v>
      </c>
      <c r="N15" s="2">
        <f t="shared" si="4"/>
        <v>1004.5</v>
      </c>
      <c r="O15" s="18" t="s">
        <v>30</v>
      </c>
      <c r="P15" s="46">
        <v>10</v>
      </c>
      <c r="Q15" s="46">
        <v>254</v>
      </c>
      <c r="R15" s="45">
        <v>5</v>
      </c>
      <c r="S15" s="46">
        <v>16</v>
      </c>
      <c r="T15" s="6">
        <f t="shared" si="2"/>
        <v>309</v>
      </c>
      <c r="U15" s="2">
        <f t="shared" si="5"/>
        <v>1155</v>
      </c>
      <c r="W15" s="151"/>
      <c r="X15" s="151"/>
      <c r="Y15" s="151"/>
      <c r="Z15" s="151"/>
      <c r="AB15" s="81">
        <v>262</v>
      </c>
    </row>
    <row r="16" spans="1:28" ht="24" customHeight="1" x14ac:dyDescent="0.2">
      <c r="A16" s="18" t="s">
        <v>39</v>
      </c>
      <c r="B16" s="46">
        <v>17</v>
      </c>
      <c r="C16" s="46">
        <v>155</v>
      </c>
      <c r="D16" s="46">
        <v>5</v>
      </c>
      <c r="E16" s="46">
        <v>5</v>
      </c>
      <c r="F16" s="6">
        <f t="shared" si="0"/>
        <v>186</v>
      </c>
      <c r="G16" s="2">
        <f t="shared" si="3"/>
        <v>884</v>
      </c>
      <c r="H16" s="19" t="s">
        <v>15</v>
      </c>
      <c r="I16" s="46">
        <v>14</v>
      </c>
      <c r="J16" s="46">
        <v>205</v>
      </c>
      <c r="K16" s="46">
        <v>4</v>
      </c>
      <c r="L16" s="46">
        <v>15</v>
      </c>
      <c r="M16" s="6">
        <f t="shared" si="1"/>
        <v>257.5</v>
      </c>
      <c r="N16" s="2">
        <f t="shared" si="4"/>
        <v>1012.5</v>
      </c>
      <c r="O16" s="19" t="s">
        <v>8</v>
      </c>
      <c r="P16" s="46">
        <v>25</v>
      </c>
      <c r="Q16" s="46">
        <v>280</v>
      </c>
      <c r="R16" s="46">
        <v>5</v>
      </c>
      <c r="S16" s="46">
        <v>18</v>
      </c>
      <c r="T16" s="6">
        <f t="shared" si="2"/>
        <v>347.5</v>
      </c>
      <c r="U16" s="2">
        <f t="shared" si="5"/>
        <v>1249.5</v>
      </c>
      <c r="W16" s="151"/>
      <c r="X16" s="151"/>
      <c r="Y16" s="151"/>
      <c r="Z16" s="151"/>
      <c r="AB16" s="81">
        <v>270.5</v>
      </c>
    </row>
    <row r="17" spans="1:28" ht="24" customHeight="1" x14ac:dyDescent="0.2">
      <c r="A17" s="18" t="s">
        <v>40</v>
      </c>
      <c r="B17" s="46">
        <v>15</v>
      </c>
      <c r="C17" s="46">
        <v>141</v>
      </c>
      <c r="D17" s="46">
        <v>4</v>
      </c>
      <c r="E17" s="46">
        <v>4</v>
      </c>
      <c r="F17" s="6">
        <f t="shared" si="0"/>
        <v>166.5</v>
      </c>
      <c r="G17" s="2">
        <f t="shared" si="3"/>
        <v>824</v>
      </c>
      <c r="H17" s="19" t="s">
        <v>18</v>
      </c>
      <c r="I17" s="46">
        <v>10</v>
      </c>
      <c r="J17" s="46">
        <v>166</v>
      </c>
      <c r="K17" s="46">
        <v>6</v>
      </c>
      <c r="L17" s="46">
        <v>14</v>
      </c>
      <c r="M17" s="6">
        <f t="shared" si="1"/>
        <v>218</v>
      </c>
      <c r="N17" s="2">
        <f t="shared" si="4"/>
        <v>973</v>
      </c>
      <c r="O17" s="19" t="s">
        <v>10</v>
      </c>
      <c r="P17" s="46">
        <v>13</v>
      </c>
      <c r="Q17" s="46">
        <v>243</v>
      </c>
      <c r="R17" s="46">
        <v>2</v>
      </c>
      <c r="S17" s="46">
        <v>8</v>
      </c>
      <c r="T17" s="6">
        <f t="shared" si="2"/>
        <v>273.5</v>
      </c>
      <c r="U17" s="2">
        <f t="shared" si="5"/>
        <v>1241.5</v>
      </c>
      <c r="W17" s="151"/>
      <c r="X17" s="151"/>
      <c r="Y17" s="151"/>
      <c r="Z17" s="151"/>
      <c r="AB17" s="81">
        <v>289.5</v>
      </c>
    </row>
    <row r="18" spans="1:28" ht="24" customHeight="1" x14ac:dyDescent="0.2">
      <c r="A18" s="18" t="s">
        <v>41</v>
      </c>
      <c r="B18" s="46">
        <v>8</v>
      </c>
      <c r="C18" s="46">
        <v>169</v>
      </c>
      <c r="D18" s="46">
        <v>5</v>
      </c>
      <c r="E18" s="46">
        <v>5</v>
      </c>
      <c r="F18" s="6">
        <f t="shared" si="0"/>
        <v>195.5</v>
      </c>
      <c r="G18" s="2">
        <f t="shared" si="3"/>
        <v>759.5</v>
      </c>
      <c r="H18" s="19" t="s">
        <v>20</v>
      </c>
      <c r="I18" s="46">
        <v>15</v>
      </c>
      <c r="J18" s="46">
        <v>171</v>
      </c>
      <c r="K18" s="46">
        <v>5</v>
      </c>
      <c r="L18" s="46">
        <v>11</v>
      </c>
      <c r="M18" s="6">
        <f t="shared" si="1"/>
        <v>216</v>
      </c>
      <c r="N18" s="2">
        <f t="shared" si="4"/>
        <v>935</v>
      </c>
      <c r="O18" s="19" t="s">
        <v>13</v>
      </c>
      <c r="P18" s="46">
        <v>13</v>
      </c>
      <c r="Q18" s="46">
        <v>271</v>
      </c>
      <c r="R18" s="46">
        <v>7</v>
      </c>
      <c r="S18" s="46">
        <v>9</v>
      </c>
      <c r="T18" s="6">
        <f t="shared" si="2"/>
        <v>314</v>
      </c>
      <c r="U18" s="2">
        <f t="shared" si="5"/>
        <v>1244</v>
      </c>
      <c r="W18" s="151"/>
      <c r="X18" s="151"/>
      <c r="Y18" s="151"/>
      <c r="Z18" s="151"/>
      <c r="AB18" s="81">
        <v>291</v>
      </c>
    </row>
    <row r="19" spans="1:28" ht="24" customHeight="1" thickBot="1" x14ac:dyDescent="0.25">
      <c r="A19" s="21" t="s">
        <v>42</v>
      </c>
      <c r="B19" s="47">
        <v>12</v>
      </c>
      <c r="C19" s="47">
        <v>165</v>
      </c>
      <c r="D19" s="47">
        <v>5</v>
      </c>
      <c r="E19" s="47">
        <v>5</v>
      </c>
      <c r="F19" s="7">
        <f t="shared" si="0"/>
        <v>193.5</v>
      </c>
      <c r="G19" s="3">
        <f t="shared" si="3"/>
        <v>741.5</v>
      </c>
      <c r="H19" s="20" t="s">
        <v>22</v>
      </c>
      <c r="I19" s="45">
        <v>8</v>
      </c>
      <c r="J19" s="45">
        <v>158</v>
      </c>
      <c r="K19" s="45">
        <v>6</v>
      </c>
      <c r="L19" s="45">
        <v>14</v>
      </c>
      <c r="M19" s="6">
        <f t="shared" si="1"/>
        <v>209</v>
      </c>
      <c r="N19" s="2">
        <f>M16+M17+M18+M19</f>
        <v>900.5</v>
      </c>
      <c r="O19" s="19" t="s">
        <v>16</v>
      </c>
      <c r="P19" s="46">
        <v>10</v>
      </c>
      <c r="Q19" s="46">
        <v>253</v>
      </c>
      <c r="R19" s="46">
        <v>4</v>
      </c>
      <c r="S19" s="46">
        <v>8</v>
      </c>
      <c r="T19" s="6">
        <f t="shared" si="2"/>
        <v>286</v>
      </c>
      <c r="U19" s="2">
        <f t="shared" si="5"/>
        <v>1221</v>
      </c>
      <c r="W19" s="151"/>
      <c r="X19" s="151"/>
      <c r="Y19" s="151"/>
      <c r="Z19" s="151"/>
      <c r="AB19" s="81">
        <v>294</v>
      </c>
    </row>
    <row r="20" spans="1:28" ht="24" customHeight="1" x14ac:dyDescent="0.2">
      <c r="A20" s="19" t="s">
        <v>27</v>
      </c>
      <c r="B20" s="45">
        <v>10</v>
      </c>
      <c r="C20" s="45">
        <v>191</v>
      </c>
      <c r="D20" s="45">
        <v>8</v>
      </c>
      <c r="E20" s="45">
        <v>8</v>
      </c>
      <c r="F20" s="8">
        <f t="shared" si="0"/>
        <v>232</v>
      </c>
      <c r="G20" s="35"/>
      <c r="H20" s="19" t="s">
        <v>24</v>
      </c>
      <c r="I20" s="46">
        <v>9</v>
      </c>
      <c r="J20" s="46">
        <v>170</v>
      </c>
      <c r="K20" s="46">
        <v>5</v>
      </c>
      <c r="L20" s="46">
        <v>18</v>
      </c>
      <c r="M20" s="8">
        <f t="shared" si="1"/>
        <v>229.5</v>
      </c>
      <c r="N20" s="2">
        <f>M17+M18+M19+M20</f>
        <v>872.5</v>
      </c>
      <c r="O20" s="19" t="s">
        <v>45</v>
      </c>
      <c r="P20" s="45">
        <v>12</v>
      </c>
      <c r="Q20" s="45">
        <v>245</v>
      </c>
      <c r="R20" s="46">
        <v>6</v>
      </c>
      <c r="S20" s="45">
        <v>7</v>
      </c>
      <c r="T20" s="8">
        <f t="shared" si="2"/>
        <v>280.5</v>
      </c>
      <c r="U20" s="2">
        <f t="shared" si="5"/>
        <v>1154</v>
      </c>
      <c r="W20" s="151"/>
      <c r="X20" s="151"/>
      <c r="Y20" s="151"/>
      <c r="Z20" s="151"/>
      <c r="AB20" s="81">
        <v>299</v>
      </c>
    </row>
    <row r="21" spans="1:28" ht="24" customHeight="1" thickBot="1" x14ac:dyDescent="0.25">
      <c r="A21" s="19" t="s">
        <v>28</v>
      </c>
      <c r="B21" s="46">
        <v>13</v>
      </c>
      <c r="C21" s="46">
        <v>185</v>
      </c>
      <c r="D21" s="46">
        <v>7</v>
      </c>
      <c r="E21" s="46">
        <v>7</v>
      </c>
      <c r="F21" s="6">
        <f t="shared" si="0"/>
        <v>223</v>
      </c>
      <c r="G21" s="36"/>
      <c r="H21" s="20" t="s">
        <v>25</v>
      </c>
      <c r="I21" s="46">
        <v>9</v>
      </c>
      <c r="J21" s="46">
        <v>155</v>
      </c>
      <c r="K21" s="46">
        <v>6</v>
      </c>
      <c r="L21" s="46">
        <v>19</v>
      </c>
      <c r="M21" s="6">
        <f t="shared" si="1"/>
        <v>219</v>
      </c>
      <c r="N21" s="2">
        <f>M18+M19+M20+M21</f>
        <v>873.5</v>
      </c>
      <c r="O21" s="21" t="s">
        <v>46</v>
      </c>
      <c r="P21" s="47">
        <v>11</v>
      </c>
      <c r="Q21" s="47">
        <v>231</v>
      </c>
      <c r="R21" s="47">
        <v>4</v>
      </c>
      <c r="S21" s="47">
        <v>6</v>
      </c>
      <c r="T21" s="7">
        <f t="shared" si="2"/>
        <v>259.5</v>
      </c>
      <c r="U21" s="3">
        <f t="shared" si="5"/>
        <v>1140</v>
      </c>
      <c r="W21" s="151"/>
      <c r="X21" s="151"/>
      <c r="Y21" s="151"/>
      <c r="Z21" s="151"/>
      <c r="AB21" s="81">
        <v>299.5</v>
      </c>
    </row>
    <row r="22" spans="1:28" ht="24" customHeight="1" thickBot="1" x14ac:dyDescent="0.25">
      <c r="A22" s="19" t="s">
        <v>1</v>
      </c>
      <c r="B22" s="46">
        <v>13</v>
      </c>
      <c r="C22" s="46">
        <v>171</v>
      </c>
      <c r="D22" s="46">
        <v>7</v>
      </c>
      <c r="E22" s="46">
        <v>7</v>
      </c>
      <c r="F22" s="6">
        <f t="shared" si="0"/>
        <v>209</v>
      </c>
      <c r="G22" s="2"/>
      <c r="H22" s="21" t="s">
        <v>26</v>
      </c>
      <c r="I22" s="47">
        <v>11</v>
      </c>
      <c r="J22" s="47">
        <v>201</v>
      </c>
      <c r="K22" s="47">
        <v>4</v>
      </c>
      <c r="L22" s="47">
        <v>20</v>
      </c>
      <c r="M22" s="6">
        <f t="shared" si="1"/>
        <v>264.5</v>
      </c>
      <c r="N22" s="3">
        <f>M19+M20+M21+M22</f>
        <v>922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1047.5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1014.5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1249.5</v>
      </c>
      <c r="AB23" s="1"/>
    </row>
    <row r="24" spans="1:28" ht="13.5" customHeight="1" x14ac:dyDescent="0.2">
      <c r="A24" s="164"/>
      <c r="B24" s="165"/>
      <c r="C24" s="82" t="s">
        <v>72</v>
      </c>
      <c r="D24" s="86"/>
      <c r="E24" s="86"/>
      <c r="F24" s="87" t="s">
        <v>65</v>
      </c>
      <c r="G24" s="88"/>
      <c r="H24" s="164"/>
      <c r="I24" s="165"/>
      <c r="J24" s="82" t="s">
        <v>72</v>
      </c>
      <c r="K24" s="86"/>
      <c r="L24" s="86"/>
      <c r="M24" s="87" t="s">
        <v>66</v>
      </c>
      <c r="N24" s="88"/>
      <c r="O24" s="164"/>
      <c r="P24" s="165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2" width="11.5703125" hidden="1" customWidth="1"/>
    <col min="23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'G-111'!E4:H4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'G-111'!D5:H5</f>
        <v>CALLE 30 X CARRERA 46</v>
      </c>
      <c r="E5" s="177"/>
      <c r="F5" s="177"/>
      <c r="G5" s="177"/>
      <c r="H5" s="177"/>
      <c r="I5" s="173" t="s">
        <v>53</v>
      </c>
      <c r="J5" s="173"/>
      <c r="K5" s="173"/>
      <c r="L5" s="178">
        <f>'G-111'!L5:N5</f>
        <v>3046</v>
      </c>
      <c r="M5" s="178"/>
      <c r="N5" s="178"/>
      <c r="O5" s="12"/>
      <c r="P5" s="173" t="s">
        <v>57</v>
      </c>
      <c r="Q5" s="173"/>
      <c r="R5" s="173"/>
      <c r="S5" s="176" t="s">
        <v>61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87" t="s">
        <v>145</v>
      </c>
      <c r="E6" s="187"/>
      <c r="F6" s="187"/>
      <c r="G6" s="187"/>
      <c r="H6" s="187"/>
      <c r="I6" s="173" t="s">
        <v>59</v>
      </c>
      <c r="J6" s="173"/>
      <c r="K6" s="173"/>
      <c r="L6" s="179">
        <v>3</v>
      </c>
      <c r="M6" s="179"/>
      <c r="N6" s="179"/>
      <c r="O6" s="42"/>
      <c r="P6" s="173" t="s">
        <v>58</v>
      </c>
      <c r="Q6" s="173"/>
      <c r="R6" s="173"/>
      <c r="S6" s="186">
        <f>'G-111'!S6:U6</f>
        <v>43397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474</v>
      </c>
      <c r="C10" s="46">
        <v>141</v>
      </c>
      <c r="D10" s="46">
        <v>39</v>
      </c>
      <c r="E10" s="46">
        <v>10</v>
      </c>
      <c r="F10" s="6">
        <f t="shared" ref="F10:F22" si="0">B10*0.5+C10*1+D10*2+E10*2.5</f>
        <v>481</v>
      </c>
      <c r="G10" s="2"/>
      <c r="H10" s="19" t="s">
        <v>4</v>
      </c>
      <c r="I10" s="46">
        <v>107</v>
      </c>
      <c r="J10" s="46">
        <v>119</v>
      </c>
      <c r="K10" s="46">
        <v>31</v>
      </c>
      <c r="L10" s="46">
        <v>13</v>
      </c>
      <c r="M10" s="6">
        <f t="shared" ref="M10:M22" si="1">I10*0.5+J10*1+K10*2+L10*2.5</f>
        <v>267</v>
      </c>
      <c r="N10" s="9">
        <f>F20+F21+F22+M10</f>
        <v>989.5</v>
      </c>
      <c r="O10" s="19" t="s">
        <v>43</v>
      </c>
      <c r="P10" s="46">
        <v>143</v>
      </c>
      <c r="Q10" s="46">
        <v>109</v>
      </c>
      <c r="R10" s="46">
        <v>26</v>
      </c>
      <c r="S10" s="46">
        <v>17</v>
      </c>
      <c r="T10" s="6">
        <f t="shared" ref="T10:T21" si="2">P10*0.5+Q10*1+R10*2+S10*2.5</f>
        <v>275</v>
      </c>
      <c r="U10" s="10"/>
      <c r="W10" s="151"/>
      <c r="X10" s="151"/>
      <c r="Y10" s="151"/>
      <c r="Z10" s="151"/>
      <c r="AB10" s="1"/>
    </row>
    <row r="11" spans="1:28" ht="24" customHeight="1" x14ac:dyDescent="0.2">
      <c r="A11" s="18" t="s">
        <v>14</v>
      </c>
      <c r="B11" s="46">
        <v>406</v>
      </c>
      <c r="C11" s="46">
        <v>125</v>
      </c>
      <c r="D11" s="46">
        <v>42</v>
      </c>
      <c r="E11" s="46">
        <v>13</v>
      </c>
      <c r="F11" s="6">
        <f t="shared" si="0"/>
        <v>444.5</v>
      </c>
      <c r="G11" s="2"/>
      <c r="H11" s="19" t="s">
        <v>5</v>
      </c>
      <c r="I11" s="46">
        <v>90</v>
      </c>
      <c r="J11" s="46">
        <v>111</v>
      </c>
      <c r="K11" s="46">
        <v>33</v>
      </c>
      <c r="L11" s="46">
        <v>9</v>
      </c>
      <c r="M11" s="6">
        <f t="shared" si="1"/>
        <v>244.5</v>
      </c>
      <c r="N11" s="9">
        <f>F21+F22+M10+M11</f>
        <v>993</v>
      </c>
      <c r="O11" s="19" t="s">
        <v>44</v>
      </c>
      <c r="P11" s="46">
        <v>126</v>
      </c>
      <c r="Q11" s="46">
        <v>95</v>
      </c>
      <c r="R11" s="46">
        <v>24</v>
      </c>
      <c r="S11" s="46">
        <v>14</v>
      </c>
      <c r="T11" s="6">
        <f t="shared" si="2"/>
        <v>241</v>
      </c>
      <c r="U11" s="2"/>
      <c r="W11" s="151"/>
      <c r="X11" s="151"/>
      <c r="Y11" s="151"/>
      <c r="Z11" s="151"/>
      <c r="AB11" s="1"/>
    </row>
    <row r="12" spans="1:28" ht="24" customHeight="1" x14ac:dyDescent="0.2">
      <c r="A12" s="18" t="s">
        <v>17</v>
      </c>
      <c r="B12" s="46">
        <v>259</v>
      </c>
      <c r="C12" s="46">
        <v>164</v>
      </c>
      <c r="D12" s="46">
        <v>54</v>
      </c>
      <c r="E12" s="46">
        <v>19</v>
      </c>
      <c r="F12" s="6">
        <f t="shared" si="0"/>
        <v>449</v>
      </c>
      <c r="G12" s="2"/>
      <c r="H12" s="19" t="s">
        <v>6</v>
      </c>
      <c r="I12" s="46">
        <v>103</v>
      </c>
      <c r="J12" s="46">
        <v>93</v>
      </c>
      <c r="K12" s="46">
        <v>41</v>
      </c>
      <c r="L12" s="46">
        <v>10</v>
      </c>
      <c r="M12" s="6">
        <f t="shared" si="1"/>
        <v>251.5</v>
      </c>
      <c r="N12" s="2">
        <f>F22+M10+M11+M12</f>
        <v>1007</v>
      </c>
      <c r="O12" s="19" t="s">
        <v>32</v>
      </c>
      <c r="P12" s="46">
        <v>140</v>
      </c>
      <c r="Q12" s="46">
        <v>118</v>
      </c>
      <c r="R12" s="46">
        <v>52</v>
      </c>
      <c r="S12" s="46">
        <v>11</v>
      </c>
      <c r="T12" s="6">
        <f t="shared" si="2"/>
        <v>319.5</v>
      </c>
      <c r="U12" s="2"/>
      <c r="W12" s="151"/>
      <c r="X12" s="151"/>
      <c r="Y12" s="151"/>
      <c r="Z12" s="151"/>
      <c r="AB12" s="1"/>
    </row>
    <row r="13" spans="1:28" ht="24" customHeight="1" x14ac:dyDescent="0.2">
      <c r="A13" s="18" t="s">
        <v>19</v>
      </c>
      <c r="B13" s="46">
        <v>181</v>
      </c>
      <c r="C13" s="46">
        <v>124</v>
      </c>
      <c r="D13" s="46">
        <v>39</v>
      </c>
      <c r="E13" s="46">
        <v>18</v>
      </c>
      <c r="F13" s="6">
        <f t="shared" si="0"/>
        <v>337.5</v>
      </c>
      <c r="G13" s="2">
        <f t="shared" ref="G13:G19" si="3">F10+F11+F12+F13</f>
        <v>1712</v>
      </c>
      <c r="H13" s="19" t="s">
        <v>7</v>
      </c>
      <c r="I13" s="46">
        <v>109</v>
      </c>
      <c r="J13" s="46">
        <v>108</v>
      </c>
      <c r="K13" s="46">
        <v>33</v>
      </c>
      <c r="L13" s="46">
        <v>14</v>
      </c>
      <c r="M13" s="6">
        <f t="shared" si="1"/>
        <v>263.5</v>
      </c>
      <c r="N13" s="2">
        <f t="shared" ref="N13:N18" si="4">M10+M11+M12+M13</f>
        <v>1026.5</v>
      </c>
      <c r="O13" s="19" t="s">
        <v>33</v>
      </c>
      <c r="P13" s="46">
        <v>148</v>
      </c>
      <c r="Q13" s="46">
        <v>123</v>
      </c>
      <c r="R13" s="46">
        <v>46</v>
      </c>
      <c r="S13" s="46">
        <v>17</v>
      </c>
      <c r="T13" s="6">
        <f t="shared" si="2"/>
        <v>331.5</v>
      </c>
      <c r="U13" s="2">
        <f t="shared" ref="U13:U21" si="5">T10+T11+T12+T13</f>
        <v>1167</v>
      </c>
      <c r="W13" s="151"/>
      <c r="X13" s="151"/>
      <c r="Y13" s="151"/>
      <c r="Z13" s="151"/>
      <c r="AB13" s="81">
        <v>212.5</v>
      </c>
    </row>
    <row r="14" spans="1:28" ht="24" customHeight="1" x14ac:dyDescent="0.2">
      <c r="A14" s="18" t="s">
        <v>21</v>
      </c>
      <c r="B14" s="46">
        <v>140</v>
      </c>
      <c r="C14" s="46">
        <v>94</v>
      </c>
      <c r="D14" s="46">
        <v>34</v>
      </c>
      <c r="E14" s="46">
        <v>21</v>
      </c>
      <c r="F14" s="6">
        <f t="shared" si="0"/>
        <v>284.5</v>
      </c>
      <c r="G14" s="2">
        <f t="shared" si="3"/>
        <v>1515.5</v>
      </c>
      <c r="H14" s="19" t="s">
        <v>9</v>
      </c>
      <c r="I14" s="46">
        <v>97</v>
      </c>
      <c r="J14" s="46">
        <v>116</v>
      </c>
      <c r="K14" s="46">
        <v>34</v>
      </c>
      <c r="L14" s="46">
        <v>11</v>
      </c>
      <c r="M14" s="6">
        <f t="shared" si="1"/>
        <v>260</v>
      </c>
      <c r="N14" s="2">
        <f t="shared" si="4"/>
        <v>1019.5</v>
      </c>
      <c r="O14" s="19" t="s">
        <v>29</v>
      </c>
      <c r="P14" s="45">
        <v>118</v>
      </c>
      <c r="Q14" s="45">
        <v>135</v>
      </c>
      <c r="R14" s="45">
        <v>39</v>
      </c>
      <c r="S14" s="45">
        <v>12</v>
      </c>
      <c r="T14" s="6">
        <f t="shared" si="2"/>
        <v>302</v>
      </c>
      <c r="U14" s="2">
        <f t="shared" si="5"/>
        <v>1194</v>
      </c>
      <c r="W14" s="151"/>
      <c r="X14" s="151"/>
      <c r="Y14" s="151"/>
      <c r="Z14" s="151"/>
      <c r="AB14" s="81">
        <v>226</v>
      </c>
    </row>
    <row r="15" spans="1:28" ht="24" customHeight="1" x14ac:dyDescent="0.2">
      <c r="A15" s="18" t="s">
        <v>23</v>
      </c>
      <c r="B15" s="46">
        <v>126</v>
      </c>
      <c r="C15" s="46">
        <v>108</v>
      </c>
      <c r="D15" s="46">
        <v>38</v>
      </c>
      <c r="E15" s="46">
        <v>11</v>
      </c>
      <c r="F15" s="6">
        <f t="shared" si="0"/>
        <v>274.5</v>
      </c>
      <c r="G15" s="2">
        <f t="shared" si="3"/>
        <v>1345.5</v>
      </c>
      <c r="H15" s="19" t="s">
        <v>12</v>
      </c>
      <c r="I15" s="46">
        <v>95</v>
      </c>
      <c r="J15" s="46">
        <v>112</v>
      </c>
      <c r="K15" s="46">
        <v>30</v>
      </c>
      <c r="L15" s="46">
        <v>10</v>
      </c>
      <c r="M15" s="6">
        <f t="shared" si="1"/>
        <v>244.5</v>
      </c>
      <c r="N15" s="2">
        <f t="shared" si="4"/>
        <v>1019.5</v>
      </c>
      <c r="O15" s="18" t="s">
        <v>30</v>
      </c>
      <c r="P15" s="46">
        <v>147</v>
      </c>
      <c r="Q15" s="46">
        <v>163</v>
      </c>
      <c r="R15" s="46">
        <v>34</v>
      </c>
      <c r="S15" s="46">
        <v>12</v>
      </c>
      <c r="T15" s="6">
        <f t="shared" si="2"/>
        <v>334.5</v>
      </c>
      <c r="U15" s="2">
        <f t="shared" si="5"/>
        <v>1287.5</v>
      </c>
      <c r="W15" s="151"/>
      <c r="X15" s="151"/>
      <c r="Y15" s="151"/>
      <c r="Z15" s="151"/>
      <c r="AB15" s="81">
        <v>233.5</v>
      </c>
    </row>
    <row r="16" spans="1:28" ht="24" customHeight="1" x14ac:dyDescent="0.2">
      <c r="A16" s="18" t="s">
        <v>39</v>
      </c>
      <c r="B16" s="46">
        <v>109</v>
      </c>
      <c r="C16" s="46">
        <v>89</v>
      </c>
      <c r="D16" s="46">
        <v>33</v>
      </c>
      <c r="E16" s="46">
        <v>9</v>
      </c>
      <c r="F16" s="6">
        <f t="shared" si="0"/>
        <v>232</v>
      </c>
      <c r="G16" s="2">
        <f t="shared" si="3"/>
        <v>1128.5</v>
      </c>
      <c r="H16" s="19" t="s">
        <v>15</v>
      </c>
      <c r="I16" s="46">
        <v>92</v>
      </c>
      <c r="J16" s="46">
        <v>110</v>
      </c>
      <c r="K16" s="46">
        <v>32</v>
      </c>
      <c r="L16" s="46">
        <v>12</v>
      </c>
      <c r="M16" s="6">
        <f t="shared" si="1"/>
        <v>250</v>
      </c>
      <c r="N16" s="2">
        <f t="shared" si="4"/>
        <v>1018</v>
      </c>
      <c r="O16" s="19" t="s">
        <v>8</v>
      </c>
      <c r="P16" s="46">
        <v>159</v>
      </c>
      <c r="Q16" s="46">
        <v>188</v>
      </c>
      <c r="R16" s="46">
        <v>41</v>
      </c>
      <c r="S16" s="46">
        <v>9</v>
      </c>
      <c r="T16" s="6">
        <f t="shared" si="2"/>
        <v>372</v>
      </c>
      <c r="U16" s="2">
        <f t="shared" si="5"/>
        <v>1340</v>
      </c>
      <c r="V16" s="151">
        <f>I16*$W$9</f>
        <v>0</v>
      </c>
      <c r="W16" s="151"/>
      <c r="X16" s="151"/>
      <c r="Y16" s="151"/>
      <c r="Z16" s="151"/>
      <c r="AB16" s="81">
        <v>234</v>
      </c>
    </row>
    <row r="17" spans="1:28" ht="24" customHeight="1" x14ac:dyDescent="0.2">
      <c r="A17" s="18" t="s">
        <v>40</v>
      </c>
      <c r="B17" s="46">
        <v>110</v>
      </c>
      <c r="C17" s="46">
        <v>80</v>
      </c>
      <c r="D17" s="46">
        <v>34</v>
      </c>
      <c r="E17" s="46">
        <v>9</v>
      </c>
      <c r="F17" s="6">
        <f t="shared" si="0"/>
        <v>225.5</v>
      </c>
      <c r="G17" s="2">
        <f t="shared" si="3"/>
        <v>1016.5</v>
      </c>
      <c r="H17" s="19" t="s">
        <v>18</v>
      </c>
      <c r="I17" s="46">
        <v>179</v>
      </c>
      <c r="J17" s="46">
        <v>140</v>
      </c>
      <c r="K17" s="46">
        <v>31</v>
      </c>
      <c r="L17" s="46">
        <v>14</v>
      </c>
      <c r="M17" s="6">
        <f t="shared" si="1"/>
        <v>326.5</v>
      </c>
      <c r="N17" s="2">
        <f t="shared" si="4"/>
        <v>1081</v>
      </c>
      <c r="O17" s="19" t="s">
        <v>10</v>
      </c>
      <c r="P17" s="46">
        <v>160</v>
      </c>
      <c r="Q17" s="46">
        <v>134</v>
      </c>
      <c r="R17" s="46">
        <v>22</v>
      </c>
      <c r="S17" s="46">
        <v>11</v>
      </c>
      <c r="T17" s="6">
        <f t="shared" si="2"/>
        <v>285.5</v>
      </c>
      <c r="U17" s="2">
        <f t="shared" si="5"/>
        <v>1294</v>
      </c>
      <c r="V17" s="151">
        <f t="shared" ref="V17:V22" si="6">I17*$W$9</f>
        <v>0</v>
      </c>
      <c r="W17" s="151"/>
      <c r="X17" s="151"/>
      <c r="Y17" s="151"/>
      <c r="Z17" s="151"/>
      <c r="AB17" s="81">
        <v>248</v>
      </c>
    </row>
    <row r="18" spans="1:28" ht="24" customHeight="1" x14ac:dyDescent="0.2">
      <c r="A18" s="18" t="s">
        <v>41</v>
      </c>
      <c r="B18" s="46">
        <v>124</v>
      </c>
      <c r="C18" s="46">
        <v>129</v>
      </c>
      <c r="D18" s="46">
        <v>33</v>
      </c>
      <c r="E18" s="46">
        <v>14</v>
      </c>
      <c r="F18" s="6">
        <f t="shared" si="0"/>
        <v>292</v>
      </c>
      <c r="G18" s="2">
        <f t="shared" si="3"/>
        <v>1024</v>
      </c>
      <c r="H18" s="19" t="s">
        <v>20</v>
      </c>
      <c r="I18" s="46">
        <v>164</v>
      </c>
      <c r="J18" s="46">
        <v>125</v>
      </c>
      <c r="K18" s="46">
        <v>38</v>
      </c>
      <c r="L18" s="46">
        <v>17</v>
      </c>
      <c r="M18" s="6">
        <f t="shared" si="1"/>
        <v>325.5</v>
      </c>
      <c r="N18" s="2">
        <f t="shared" si="4"/>
        <v>1146.5</v>
      </c>
      <c r="O18" s="19" t="s">
        <v>13</v>
      </c>
      <c r="P18" s="46">
        <v>170</v>
      </c>
      <c r="Q18" s="46">
        <v>143</v>
      </c>
      <c r="R18" s="46">
        <v>35</v>
      </c>
      <c r="S18" s="46">
        <v>8</v>
      </c>
      <c r="T18" s="6">
        <f t="shared" si="2"/>
        <v>318</v>
      </c>
      <c r="U18" s="2">
        <f t="shared" si="5"/>
        <v>1310</v>
      </c>
      <c r="V18" s="151">
        <f t="shared" si="6"/>
        <v>0</v>
      </c>
      <c r="W18" s="151"/>
      <c r="X18" s="151"/>
      <c r="Y18" s="151"/>
      <c r="Z18" s="151"/>
      <c r="AB18" s="81">
        <v>248</v>
      </c>
    </row>
    <row r="19" spans="1:28" ht="24" customHeight="1" thickBot="1" x14ac:dyDescent="0.25">
      <c r="A19" s="21" t="s">
        <v>42</v>
      </c>
      <c r="B19" s="47">
        <v>121</v>
      </c>
      <c r="C19" s="47">
        <v>97</v>
      </c>
      <c r="D19" s="47">
        <v>30</v>
      </c>
      <c r="E19" s="47">
        <v>15</v>
      </c>
      <c r="F19" s="7">
        <f t="shared" si="0"/>
        <v>255</v>
      </c>
      <c r="G19" s="3">
        <f t="shared" si="3"/>
        <v>1004.5</v>
      </c>
      <c r="H19" s="20" t="s">
        <v>22</v>
      </c>
      <c r="I19" s="45">
        <v>108</v>
      </c>
      <c r="J19" s="45">
        <v>69</v>
      </c>
      <c r="K19" s="45">
        <v>19</v>
      </c>
      <c r="L19" s="45">
        <v>11</v>
      </c>
      <c r="M19" s="6">
        <f t="shared" si="1"/>
        <v>188.5</v>
      </c>
      <c r="N19" s="2">
        <f>M16+M17+M18+M19</f>
        <v>1090.5</v>
      </c>
      <c r="O19" s="19" t="s">
        <v>16</v>
      </c>
      <c r="P19" s="46">
        <v>159</v>
      </c>
      <c r="Q19" s="46">
        <v>149</v>
      </c>
      <c r="R19" s="46">
        <v>34</v>
      </c>
      <c r="S19" s="46">
        <v>5</v>
      </c>
      <c r="T19" s="6">
        <f t="shared" si="2"/>
        <v>309</v>
      </c>
      <c r="U19" s="2">
        <f t="shared" si="5"/>
        <v>1284.5</v>
      </c>
      <c r="V19" s="151">
        <f t="shared" si="6"/>
        <v>0</v>
      </c>
      <c r="W19" s="151"/>
      <c r="X19" s="151"/>
      <c r="Y19" s="151"/>
      <c r="Z19" s="151"/>
      <c r="AB19" s="81">
        <v>262</v>
      </c>
    </row>
    <row r="20" spans="1:28" ht="24" customHeight="1" x14ac:dyDescent="0.2">
      <c r="A20" s="19" t="s">
        <v>27</v>
      </c>
      <c r="B20" s="45">
        <v>104</v>
      </c>
      <c r="C20" s="45">
        <v>110</v>
      </c>
      <c r="D20" s="45">
        <v>27</v>
      </c>
      <c r="E20" s="45">
        <v>10</v>
      </c>
      <c r="F20" s="8">
        <f t="shared" si="0"/>
        <v>241</v>
      </c>
      <c r="G20" s="35"/>
      <c r="H20" s="19" t="s">
        <v>24</v>
      </c>
      <c r="I20" s="46">
        <v>117</v>
      </c>
      <c r="J20" s="46">
        <v>119</v>
      </c>
      <c r="K20" s="46">
        <v>38</v>
      </c>
      <c r="L20" s="46">
        <v>17</v>
      </c>
      <c r="M20" s="8">
        <f t="shared" si="1"/>
        <v>296</v>
      </c>
      <c r="N20" s="2">
        <f>M17+M18+M19+M20</f>
        <v>1136.5</v>
      </c>
      <c r="O20" s="19" t="s">
        <v>45</v>
      </c>
      <c r="P20" s="45">
        <v>162</v>
      </c>
      <c r="Q20" s="45">
        <v>147</v>
      </c>
      <c r="R20" s="45">
        <v>30</v>
      </c>
      <c r="S20" s="45">
        <v>7</v>
      </c>
      <c r="T20" s="8">
        <f t="shared" si="2"/>
        <v>305.5</v>
      </c>
      <c r="U20" s="2">
        <f t="shared" si="5"/>
        <v>1218</v>
      </c>
      <c r="V20" s="151">
        <f t="shared" si="6"/>
        <v>0</v>
      </c>
      <c r="W20" s="151"/>
      <c r="X20" s="151"/>
      <c r="Y20" s="151"/>
      <c r="Z20" s="151"/>
      <c r="AB20" s="81">
        <v>275</v>
      </c>
    </row>
    <row r="21" spans="1:28" ht="24" customHeight="1" thickBot="1" x14ac:dyDescent="0.25">
      <c r="A21" s="19" t="s">
        <v>28</v>
      </c>
      <c r="B21" s="46">
        <v>95</v>
      </c>
      <c r="C21" s="46">
        <v>97</v>
      </c>
      <c r="D21" s="46">
        <v>29</v>
      </c>
      <c r="E21" s="46">
        <v>14</v>
      </c>
      <c r="F21" s="6">
        <f t="shared" si="0"/>
        <v>237.5</v>
      </c>
      <c r="G21" s="36"/>
      <c r="H21" s="20" t="s">
        <v>25</v>
      </c>
      <c r="I21" s="46">
        <v>89</v>
      </c>
      <c r="J21" s="46">
        <v>100</v>
      </c>
      <c r="K21" s="46">
        <v>30</v>
      </c>
      <c r="L21" s="46">
        <v>19</v>
      </c>
      <c r="M21" s="6">
        <f t="shared" si="1"/>
        <v>252</v>
      </c>
      <c r="N21" s="2">
        <f>M18+M19+M20+M21</f>
        <v>1062</v>
      </c>
      <c r="O21" s="21" t="s">
        <v>46</v>
      </c>
      <c r="P21" s="47">
        <v>154</v>
      </c>
      <c r="Q21" s="47">
        <v>145</v>
      </c>
      <c r="R21" s="47">
        <v>31</v>
      </c>
      <c r="S21" s="47">
        <v>6</v>
      </c>
      <c r="T21" s="7">
        <f t="shared" si="2"/>
        <v>299</v>
      </c>
      <c r="U21" s="3">
        <f t="shared" si="5"/>
        <v>1231.5</v>
      </c>
      <c r="V21" s="151">
        <f t="shared" si="6"/>
        <v>0</v>
      </c>
      <c r="W21" s="151"/>
      <c r="X21" s="151"/>
      <c r="Y21" s="151"/>
      <c r="Z21" s="151"/>
      <c r="AB21" s="81">
        <v>276</v>
      </c>
    </row>
    <row r="22" spans="1:28" ht="24" customHeight="1" thickBot="1" x14ac:dyDescent="0.25">
      <c r="A22" s="19" t="s">
        <v>1</v>
      </c>
      <c r="B22" s="46">
        <v>88</v>
      </c>
      <c r="C22" s="46">
        <v>105</v>
      </c>
      <c r="D22" s="46">
        <v>30</v>
      </c>
      <c r="E22" s="46">
        <v>14</v>
      </c>
      <c r="F22" s="6">
        <f t="shared" si="0"/>
        <v>244</v>
      </c>
      <c r="G22" s="2"/>
      <c r="H22" s="21" t="s">
        <v>26</v>
      </c>
      <c r="I22" s="47">
        <v>154</v>
      </c>
      <c r="J22" s="47">
        <v>112</v>
      </c>
      <c r="K22" s="47">
        <v>43</v>
      </c>
      <c r="L22" s="47">
        <v>19</v>
      </c>
      <c r="M22" s="6">
        <f t="shared" si="1"/>
        <v>322.5</v>
      </c>
      <c r="N22" s="3">
        <f>M19+M20+M21+M22</f>
        <v>1059</v>
      </c>
      <c r="O22" s="19"/>
      <c r="P22" s="45"/>
      <c r="Q22" s="45"/>
      <c r="R22" s="45"/>
      <c r="S22" s="45"/>
      <c r="T22" s="8"/>
      <c r="U22" s="34"/>
      <c r="V22" s="151">
        <f t="shared" si="6"/>
        <v>0</v>
      </c>
      <c r="W22" s="151"/>
      <c r="X22" s="151"/>
      <c r="Y22" s="15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1712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1146.5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1340</v>
      </c>
      <c r="AB23" s="1"/>
    </row>
    <row r="24" spans="1:28" ht="13.5" customHeight="1" x14ac:dyDescent="0.2">
      <c r="A24" s="164"/>
      <c r="B24" s="165"/>
      <c r="C24" s="82" t="s">
        <v>72</v>
      </c>
      <c r="D24" s="86"/>
      <c r="E24" s="86"/>
      <c r="F24" s="87" t="s">
        <v>64</v>
      </c>
      <c r="G24" s="88"/>
      <c r="H24" s="164"/>
      <c r="I24" s="165"/>
      <c r="J24" s="82" t="s">
        <v>72</v>
      </c>
      <c r="K24" s="86"/>
      <c r="L24" s="86"/>
      <c r="M24" s="87" t="s">
        <v>87</v>
      </c>
      <c r="N24" s="88"/>
      <c r="O24" s="164"/>
      <c r="P24" s="165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'G-111'!E4:H4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'G-111'!D5:H5</f>
        <v>CALLE 30 X CARRERA 46</v>
      </c>
      <c r="E5" s="203"/>
      <c r="F5" s="203"/>
      <c r="G5" s="203"/>
      <c r="H5" s="203"/>
      <c r="I5" s="201" t="s">
        <v>53</v>
      </c>
      <c r="J5" s="201"/>
      <c r="K5" s="201"/>
      <c r="L5" s="178">
        <f>'G-111'!L5:N5</f>
        <v>3046</v>
      </c>
      <c r="M5" s="178"/>
      <c r="N5" s="178"/>
      <c r="O5" s="50"/>
      <c r="P5" s="201" t="s">
        <v>57</v>
      </c>
      <c r="Q5" s="201"/>
      <c r="R5" s="201"/>
      <c r="S5" s="176" t="s">
        <v>150</v>
      </c>
      <c r="T5" s="176"/>
      <c r="U5" s="176"/>
    </row>
    <row r="6" spans="1:28" ht="12.75" customHeight="1" x14ac:dyDescent="0.2">
      <c r="A6" s="201" t="s">
        <v>55</v>
      </c>
      <c r="B6" s="201"/>
      <c r="C6" s="201"/>
      <c r="D6" s="187" t="s">
        <v>135</v>
      </c>
      <c r="E6" s="187"/>
      <c r="F6" s="187"/>
      <c r="G6" s="187"/>
      <c r="H6" s="187"/>
      <c r="I6" s="201" t="s">
        <v>59</v>
      </c>
      <c r="J6" s="201"/>
      <c r="K6" s="201"/>
      <c r="L6" s="210">
        <v>3</v>
      </c>
      <c r="M6" s="210"/>
      <c r="N6" s="210"/>
      <c r="O6" s="54"/>
      <c r="P6" s="201" t="s">
        <v>58</v>
      </c>
      <c r="Q6" s="201"/>
      <c r="R6" s="201"/>
      <c r="S6" s="204">
        <f>'G-111'!S6:U6</f>
        <v>43397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0</v>
      </c>
      <c r="C10" s="61">
        <v>0</v>
      </c>
      <c r="D10" s="61">
        <v>8</v>
      </c>
      <c r="E10" s="61">
        <v>0</v>
      </c>
      <c r="F10" s="62">
        <f t="shared" ref="F10:F22" si="0">B10*0.5+C10*1+D10*2+E10*2.5</f>
        <v>16</v>
      </c>
      <c r="G10" s="63"/>
      <c r="H10" s="64" t="s">
        <v>4</v>
      </c>
      <c r="I10" s="46">
        <v>0</v>
      </c>
      <c r="J10" s="46">
        <v>0</v>
      </c>
      <c r="K10" s="46">
        <v>10</v>
      </c>
      <c r="L10" s="46">
        <v>0</v>
      </c>
      <c r="M10" s="62">
        <f t="shared" ref="M10:M22" si="1">I10*0.5+J10*1+K10*2+L10*2.5</f>
        <v>20</v>
      </c>
      <c r="N10" s="65">
        <f>F20+F21+F22+M10</f>
        <v>68</v>
      </c>
      <c r="O10" s="64" t="s">
        <v>43</v>
      </c>
      <c r="P10" s="2">
        <v>0</v>
      </c>
      <c r="Q10" s="2">
        <v>0</v>
      </c>
      <c r="R10" s="2">
        <v>7</v>
      </c>
      <c r="S10" s="2">
        <v>0</v>
      </c>
      <c r="T10" s="62">
        <f t="shared" ref="T10:T21" si="2">P10*0.5+Q10*1+R10*2+S10*2.5</f>
        <v>14</v>
      </c>
      <c r="U10" s="66"/>
      <c r="V10" s="151"/>
      <c r="W10" s="151"/>
      <c r="X10" s="151"/>
      <c r="Y10" s="151"/>
      <c r="Z10" s="81"/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0</v>
      </c>
      <c r="D11" s="61">
        <v>9</v>
      </c>
      <c r="E11" s="61">
        <v>0</v>
      </c>
      <c r="F11" s="62">
        <f t="shared" si="0"/>
        <v>18</v>
      </c>
      <c r="G11" s="63"/>
      <c r="H11" s="64" t="s">
        <v>5</v>
      </c>
      <c r="I11" s="46">
        <v>0</v>
      </c>
      <c r="J11" s="46">
        <v>0</v>
      </c>
      <c r="K11" s="46">
        <v>10</v>
      </c>
      <c r="L11" s="46">
        <v>0</v>
      </c>
      <c r="M11" s="62">
        <f t="shared" si="1"/>
        <v>20</v>
      </c>
      <c r="N11" s="65">
        <f>F21+F22+M10+M11</f>
        <v>74</v>
      </c>
      <c r="O11" s="64" t="s">
        <v>44</v>
      </c>
      <c r="P11" s="2">
        <v>0</v>
      </c>
      <c r="Q11" s="2">
        <v>0</v>
      </c>
      <c r="R11" s="2">
        <v>7</v>
      </c>
      <c r="S11" s="2">
        <v>0</v>
      </c>
      <c r="T11" s="62">
        <f t="shared" si="2"/>
        <v>14</v>
      </c>
      <c r="U11" s="63"/>
      <c r="V11" s="151"/>
      <c r="W11" s="151"/>
      <c r="X11" s="151"/>
      <c r="Y11" s="151"/>
      <c r="Z11" s="81"/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0</v>
      </c>
      <c r="D12" s="61">
        <v>11</v>
      </c>
      <c r="E12" s="61">
        <v>0</v>
      </c>
      <c r="F12" s="62">
        <f t="shared" si="0"/>
        <v>22</v>
      </c>
      <c r="G12" s="63"/>
      <c r="H12" s="64" t="s">
        <v>6</v>
      </c>
      <c r="I12" s="46">
        <v>0</v>
      </c>
      <c r="J12" s="46">
        <v>0</v>
      </c>
      <c r="K12" s="46">
        <v>9</v>
      </c>
      <c r="L12" s="46">
        <v>0</v>
      </c>
      <c r="M12" s="62">
        <f t="shared" si="1"/>
        <v>18</v>
      </c>
      <c r="N12" s="63">
        <f>F22+M10+M11+M12</f>
        <v>72</v>
      </c>
      <c r="O12" s="64" t="s">
        <v>32</v>
      </c>
      <c r="P12" s="2">
        <v>0</v>
      </c>
      <c r="Q12" s="2">
        <v>0</v>
      </c>
      <c r="R12" s="2">
        <v>6</v>
      </c>
      <c r="S12" s="2">
        <v>0</v>
      </c>
      <c r="T12" s="62">
        <f t="shared" si="2"/>
        <v>12</v>
      </c>
      <c r="U12" s="63"/>
      <c r="V12" s="151"/>
      <c r="W12" s="151"/>
      <c r="X12" s="151"/>
      <c r="Y12" s="151"/>
      <c r="Z12" s="81"/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0</v>
      </c>
      <c r="D13" s="61">
        <v>8</v>
      </c>
      <c r="E13" s="61">
        <v>0</v>
      </c>
      <c r="F13" s="62">
        <f t="shared" si="0"/>
        <v>16</v>
      </c>
      <c r="G13" s="63">
        <f t="shared" ref="G13:G19" si="3">F10+F11+F12+F13</f>
        <v>72</v>
      </c>
      <c r="H13" s="64" t="s">
        <v>7</v>
      </c>
      <c r="I13" s="46">
        <v>0</v>
      </c>
      <c r="J13" s="46">
        <v>0</v>
      </c>
      <c r="K13" s="46">
        <v>9</v>
      </c>
      <c r="L13" s="46">
        <v>0</v>
      </c>
      <c r="M13" s="62">
        <f t="shared" si="1"/>
        <v>18</v>
      </c>
      <c r="N13" s="63">
        <f t="shared" ref="N13:N18" si="4">M10+M11+M12+M13</f>
        <v>76</v>
      </c>
      <c r="O13" s="64" t="s">
        <v>33</v>
      </c>
      <c r="P13" s="2">
        <v>0</v>
      </c>
      <c r="Q13" s="2">
        <v>0</v>
      </c>
      <c r="R13" s="2">
        <v>10</v>
      </c>
      <c r="S13" s="2">
        <v>0</v>
      </c>
      <c r="T13" s="62">
        <f t="shared" si="2"/>
        <v>20</v>
      </c>
      <c r="U13" s="63">
        <f t="shared" ref="U13:U21" si="5">T10+T11+T12+T13</f>
        <v>60</v>
      </c>
      <c r="V13" s="151"/>
      <c r="W13" s="151"/>
      <c r="X13" s="151"/>
      <c r="Y13" s="151"/>
      <c r="Z13" s="81"/>
      <c r="AA13" s="1"/>
      <c r="AB13" s="81"/>
    </row>
    <row r="14" spans="1:28" ht="24" customHeight="1" x14ac:dyDescent="0.2">
      <c r="A14" s="60" t="s">
        <v>21</v>
      </c>
      <c r="B14" s="61">
        <v>0</v>
      </c>
      <c r="C14" s="61">
        <v>0</v>
      </c>
      <c r="D14" s="61">
        <v>10</v>
      </c>
      <c r="E14" s="61">
        <v>0</v>
      </c>
      <c r="F14" s="62">
        <f t="shared" si="0"/>
        <v>20</v>
      </c>
      <c r="G14" s="63">
        <f t="shared" si="3"/>
        <v>76</v>
      </c>
      <c r="H14" s="64" t="s">
        <v>9</v>
      </c>
      <c r="I14" s="46">
        <v>0</v>
      </c>
      <c r="J14" s="46">
        <v>0</v>
      </c>
      <c r="K14" s="46">
        <v>7</v>
      </c>
      <c r="L14" s="46">
        <v>0</v>
      </c>
      <c r="M14" s="62">
        <f t="shared" si="1"/>
        <v>14</v>
      </c>
      <c r="N14" s="63">
        <f t="shared" si="4"/>
        <v>70</v>
      </c>
      <c r="O14" s="64" t="s">
        <v>29</v>
      </c>
      <c r="P14" s="35">
        <v>0</v>
      </c>
      <c r="Q14" s="35">
        <v>0</v>
      </c>
      <c r="R14" s="35">
        <v>8</v>
      </c>
      <c r="S14" s="35">
        <v>0</v>
      </c>
      <c r="T14" s="62">
        <f t="shared" si="2"/>
        <v>16</v>
      </c>
      <c r="U14" s="63">
        <f t="shared" si="5"/>
        <v>62</v>
      </c>
      <c r="V14" s="151"/>
      <c r="W14" s="151"/>
      <c r="X14" s="151"/>
      <c r="Y14" s="151"/>
      <c r="Z14" s="81"/>
      <c r="AA14" s="1"/>
      <c r="AB14" s="81"/>
    </row>
    <row r="15" spans="1:28" ht="24" customHeight="1" x14ac:dyDescent="0.2">
      <c r="A15" s="60" t="s">
        <v>23</v>
      </c>
      <c r="B15" s="61">
        <v>0</v>
      </c>
      <c r="C15" s="61">
        <v>0</v>
      </c>
      <c r="D15" s="61">
        <v>12</v>
      </c>
      <c r="E15" s="61">
        <v>0</v>
      </c>
      <c r="F15" s="62">
        <f t="shared" si="0"/>
        <v>24</v>
      </c>
      <c r="G15" s="63">
        <f t="shared" si="3"/>
        <v>82</v>
      </c>
      <c r="H15" s="64" t="s">
        <v>12</v>
      </c>
      <c r="I15" s="2">
        <v>0</v>
      </c>
      <c r="J15" s="2">
        <v>0</v>
      </c>
      <c r="K15" s="2">
        <v>5</v>
      </c>
      <c r="L15" s="2">
        <v>0</v>
      </c>
      <c r="M15" s="62">
        <f t="shared" si="1"/>
        <v>10</v>
      </c>
      <c r="N15" s="63">
        <f t="shared" si="4"/>
        <v>60</v>
      </c>
      <c r="O15" s="60" t="s">
        <v>30</v>
      </c>
      <c r="P15" s="2">
        <v>0</v>
      </c>
      <c r="Q15" s="2">
        <v>0</v>
      </c>
      <c r="R15" s="2">
        <v>11</v>
      </c>
      <c r="S15" s="2">
        <v>0</v>
      </c>
      <c r="T15" s="62">
        <f t="shared" si="2"/>
        <v>22</v>
      </c>
      <c r="U15" s="63">
        <f t="shared" si="5"/>
        <v>70</v>
      </c>
      <c r="V15" s="151"/>
      <c r="W15" s="151"/>
      <c r="X15" s="151"/>
      <c r="Y15" s="151"/>
      <c r="Z15" s="81"/>
      <c r="AA15" s="1"/>
      <c r="AB15" s="81"/>
    </row>
    <row r="16" spans="1:28" ht="24" customHeight="1" x14ac:dyDescent="0.2">
      <c r="A16" s="60" t="s">
        <v>39</v>
      </c>
      <c r="B16" s="61">
        <v>0</v>
      </c>
      <c r="C16" s="61">
        <v>0</v>
      </c>
      <c r="D16" s="61">
        <v>9</v>
      </c>
      <c r="E16" s="61">
        <v>0</v>
      </c>
      <c r="F16" s="62">
        <f t="shared" si="0"/>
        <v>18</v>
      </c>
      <c r="G16" s="63">
        <f t="shared" si="3"/>
        <v>78</v>
      </c>
      <c r="H16" s="64" t="s">
        <v>15</v>
      </c>
      <c r="I16" s="2">
        <v>0</v>
      </c>
      <c r="J16" s="2">
        <v>0</v>
      </c>
      <c r="K16" s="2">
        <v>6</v>
      </c>
      <c r="L16" s="2">
        <v>0</v>
      </c>
      <c r="M16" s="62">
        <f t="shared" si="1"/>
        <v>12</v>
      </c>
      <c r="N16" s="63">
        <f t="shared" si="4"/>
        <v>54</v>
      </c>
      <c r="O16" s="64" t="s">
        <v>8</v>
      </c>
      <c r="P16" s="2">
        <v>0</v>
      </c>
      <c r="Q16" s="2">
        <v>0</v>
      </c>
      <c r="R16" s="2">
        <v>7</v>
      </c>
      <c r="S16" s="2">
        <v>0</v>
      </c>
      <c r="T16" s="62">
        <f t="shared" si="2"/>
        <v>14</v>
      </c>
      <c r="U16" s="63">
        <f t="shared" si="5"/>
        <v>72</v>
      </c>
      <c r="V16" s="151"/>
      <c r="W16" s="151"/>
      <c r="X16" s="151"/>
      <c r="Y16" s="151"/>
      <c r="Z16" s="81"/>
      <c r="AA16" s="1"/>
      <c r="AB16" s="81"/>
    </row>
    <row r="17" spans="1:28" ht="24" customHeight="1" x14ac:dyDescent="0.2">
      <c r="A17" s="60" t="s">
        <v>40</v>
      </c>
      <c r="B17" s="61">
        <v>0</v>
      </c>
      <c r="C17" s="61">
        <v>0</v>
      </c>
      <c r="D17" s="61">
        <v>6</v>
      </c>
      <c r="E17" s="61">
        <v>0</v>
      </c>
      <c r="F17" s="62">
        <f t="shared" si="0"/>
        <v>12</v>
      </c>
      <c r="G17" s="63">
        <f t="shared" si="3"/>
        <v>74</v>
      </c>
      <c r="H17" s="64" t="s">
        <v>18</v>
      </c>
      <c r="I17" s="2">
        <v>0</v>
      </c>
      <c r="J17" s="2">
        <v>0</v>
      </c>
      <c r="K17" s="2">
        <v>6</v>
      </c>
      <c r="L17" s="2">
        <v>0</v>
      </c>
      <c r="M17" s="62">
        <f t="shared" si="1"/>
        <v>12</v>
      </c>
      <c r="N17" s="63">
        <f t="shared" si="4"/>
        <v>48</v>
      </c>
      <c r="O17" s="64" t="s">
        <v>10</v>
      </c>
      <c r="P17" s="2">
        <v>0</v>
      </c>
      <c r="Q17" s="2">
        <v>0</v>
      </c>
      <c r="R17" s="2">
        <v>4</v>
      </c>
      <c r="S17" s="2">
        <v>0</v>
      </c>
      <c r="T17" s="62">
        <f t="shared" si="2"/>
        <v>8</v>
      </c>
      <c r="U17" s="63">
        <f t="shared" si="5"/>
        <v>60</v>
      </c>
      <c r="V17" s="151"/>
      <c r="W17" s="151"/>
      <c r="X17" s="151"/>
      <c r="Y17" s="151"/>
      <c r="Z17" s="81"/>
      <c r="AA17" s="1"/>
      <c r="AB17" s="81"/>
    </row>
    <row r="18" spans="1:28" ht="24" customHeight="1" x14ac:dyDescent="0.2">
      <c r="A18" s="60" t="s">
        <v>41</v>
      </c>
      <c r="B18" s="61">
        <v>0</v>
      </c>
      <c r="C18" s="61">
        <v>0</v>
      </c>
      <c r="D18" s="61">
        <v>7</v>
      </c>
      <c r="E18" s="61">
        <v>0</v>
      </c>
      <c r="F18" s="62">
        <f t="shared" si="0"/>
        <v>14</v>
      </c>
      <c r="G18" s="63">
        <f t="shared" si="3"/>
        <v>68</v>
      </c>
      <c r="H18" s="64" t="s">
        <v>20</v>
      </c>
      <c r="I18" s="2">
        <v>0</v>
      </c>
      <c r="J18" s="2">
        <v>0</v>
      </c>
      <c r="K18" s="2">
        <v>7</v>
      </c>
      <c r="L18" s="2">
        <v>0</v>
      </c>
      <c r="M18" s="62">
        <f t="shared" si="1"/>
        <v>14</v>
      </c>
      <c r="N18" s="63">
        <f t="shared" si="4"/>
        <v>48</v>
      </c>
      <c r="O18" s="64" t="s">
        <v>13</v>
      </c>
      <c r="P18" s="2">
        <v>0</v>
      </c>
      <c r="Q18" s="2">
        <v>0</v>
      </c>
      <c r="R18" s="2">
        <v>9</v>
      </c>
      <c r="S18" s="2">
        <v>0</v>
      </c>
      <c r="T18" s="62">
        <f t="shared" si="2"/>
        <v>18</v>
      </c>
      <c r="U18" s="63">
        <f t="shared" si="5"/>
        <v>62</v>
      </c>
      <c r="V18" s="151"/>
      <c r="W18" s="151"/>
      <c r="X18" s="151"/>
      <c r="Y18" s="15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0</v>
      </c>
      <c r="C19" s="69">
        <v>0</v>
      </c>
      <c r="D19" s="69">
        <v>7</v>
      </c>
      <c r="E19" s="69">
        <v>0</v>
      </c>
      <c r="F19" s="70">
        <f t="shared" si="0"/>
        <v>14</v>
      </c>
      <c r="G19" s="71">
        <f t="shared" si="3"/>
        <v>58</v>
      </c>
      <c r="H19" s="72" t="s">
        <v>22</v>
      </c>
      <c r="I19" s="35">
        <v>0</v>
      </c>
      <c r="J19" s="35">
        <v>0</v>
      </c>
      <c r="K19" s="35">
        <v>8</v>
      </c>
      <c r="L19" s="35">
        <v>0</v>
      </c>
      <c r="M19" s="62">
        <f t="shared" si="1"/>
        <v>16</v>
      </c>
      <c r="N19" s="63">
        <f>M16+M17+M18+M19</f>
        <v>54</v>
      </c>
      <c r="O19" s="64" t="s">
        <v>16</v>
      </c>
      <c r="P19" s="2">
        <v>0</v>
      </c>
      <c r="Q19" s="2">
        <v>0</v>
      </c>
      <c r="R19" s="2">
        <v>8</v>
      </c>
      <c r="S19" s="2">
        <v>0</v>
      </c>
      <c r="T19" s="62">
        <f t="shared" si="2"/>
        <v>16</v>
      </c>
      <c r="U19" s="63">
        <f t="shared" si="5"/>
        <v>56</v>
      </c>
      <c r="V19" s="151"/>
      <c r="W19" s="151"/>
      <c r="X19" s="151"/>
      <c r="Y19" s="151"/>
      <c r="Z19" s="81"/>
      <c r="AA19" s="1"/>
      <c r="AB19" s="81"/>
    </row>
    <row r="20" spans="1:28" ht="24" customHeight="1" x14ac:dyDescent="0.2">
      <c r="A20" s="64" t="s">
        <v>27</v>
      </c>
      <c r="B20" s="67">
        <v>0</v>
      </c>
      <c r="C20" s="67">
        <v>0</v>
      </c>
      <c r="D20" s="67">
        <v>7</v>
      </c>
      <c r="E20" s="67">
        <v>0</v>
      </c>
      <c r="F20" s="73">
        <f t="shared" si="0"/>
        <v>14</v>
      </c>
      <c r="G20" s="74"/>
      <c r="H20" s="64" t="s">
        <v>24</v>
      </c>
      <c r="I20" s="2">
        <v>0</v>
      </c>
      <c r="J20" s="2">
        <v>0</v>
      </c>
      <c r="K20" s="2">
        <v>8</v>
      </c>
      <c r="L20" s="2">
        <v>0</v>
      </c>
      <c r="M20" s="73">
        <f t="shared" si="1"/>
        <v>16</v>
      </c>
      <c r="N20" s="63">
        <f>M17+M18+M19+M20</f>
        <v>58</v>
      </c>
      <c r="O20" s="64" t="s">
        <v>45</v>
      </c>
      <c r="P20" s="35">
        <v>0</v>
      </c>
      <c r="Q20" s="35">
        <v>0</v>
      </c>
      <c r="R20" s="35">
        <v>4</v>
      </c>
      <c r="S20" s="35">
        <v>0</v>
      </c>
      <c r="T20" s="73">
        <f t="shared" si="2"/>
        <v>8</v>
      </c>
      <c r="U20" s="63">
        <f t="shared" si="5"/>
        <v>50</v>
      </c>
      <c r="V20" s="151"/>
      <c r="W20" s="151"/>
      <c r="X20" s="151"/>
      <c r="Y20" s="15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0</v>
      </c>
      <c r="C21" s="61">
        <v>0</v>
      </c>
      <c r="D21" s="61">
        <v>10</v>
      </c>
      <c r="E21" s="61">
        <v>0</v>
      </c>
      <c r="F21" s="62">
        <f t="shared" si="0"/>
        <v>20</v>
      </c>
      <c r="G21" s="75"/>
      <c r="H21" s="72" t="s">
        <v>25</v>
      </c>
      <c r="I21" s="2">
        <v>0</v>
      </c>
      <c r="J21" s="2">
        <v>0</v>
      </c>
      <c r="K21" s="2">
        <v>4</v>
      </c>
      <c r="L21" s="2">
        <v>0</v>
      </c>
      <c r="M21" s="62">
        <f t="shared" si="1"/>
        <v>8</v>
      </c>
      <c r="N21" s="63">
        <f>M18+M19+M20+M21</f>
        <v>54</v>
      </c>
      <c r="O21" s="68" t="s">
        <v>46</v>
      </c>
      <c r="P21" s="3">
        <v>0</v>
      </c>
      <c r="Q21" s="3">
        <v>0</v>
      </c>
      <c r="R21" s="3">
        <v>6</v>
      </c>
      <c r="S21" s="3">
        <v>0</v>
      </c>
      <c r="T21" s="70">
        <f t="shared" si="2"/>
        <v>12</v>
      </c>
      <c r="U21" s="71">
        <f t="shared" si="5"/>
        <v>54</v>
      </c>
      <c r="V21" s="151"/>
      <c r="W21" s="151"/>
      <c r="X21" s="151"/>
      <c r="Y21" s="151"/>
      <c r="Z21" s="81"/>
      <c r="AA21" s="1"/>
      <c r="AB21" s="81"/>
    </row>
    <row r="22" spans="1:28" ht="24" customHeight="1" thickBot="1" x14ac:dyDescent="0.25">
      <c r="A22" s="64" t="s">
        <v>1</v>
      </c>
      <c r="B22" s="61">
        <v>0</v>
      </c>
      <c r="C22" s="61">
        <v>0</v>
      </c>
      <c r="D22" s="61">
        <v>7</v>
      </c>
      <c r="E22" s="61">
        <v>0</v>
      </c>
      <c r="F22" s="62">
        <f t="shared" si="0"/>
        <v>14</v>
      </c>
      <c r="G22" s="63"/>
      <c r="H22" s="68" t="s">
        <v>26</v>
      </c>
      <c r="I22" s="3">
        <v>0</v>
      </c>
      <c r="J22" s="3">
        <v>0</v>
      </c>
      <c r="K22" s="3">
        <v>7</v>
      </c>
      <c r="L22" s="3">
        <v>0</v>
      </c>
      <c r="M22" s="62">
        <f t="shared" si="1"/>
        <v>14</v>
      </c>
      <c r="N22" s="71">
        <f>M19+M20+M21+M22</f>
        <v>54</v>
      </c>
      <c r="O22" s="64"/>
      <c r="P22" s="150"/>
      <c r="Q22" s="150"/>
      <c r="R22" s="150"/>
      <c r="S22" s="150"/>
      <c r="T22" s="73"/>
      <c r="U22" s="76"/>
      <c r="V22" s="151"/>
      <c r="W22" s="151"/>
      <c r="X22" s="151"/>
      <c r="Y22" s="151"/>
      <c r="Z22" s="81"/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82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76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78</v>
      </c>
      <c r="G24" s="88"/>
      <c r="H24" s="193"/>
      <c r="I24" s="194"/>
      <c r="J24" s="83" t="s">
        <v>72</v>
      </c>
      <c r="K24" s="86"/>
      <c r="L24" s="86"/>
      <c r="M24" s="87" t="s">
        <v>75</v>
      </c>
      <c r="N24" s="88"/>
      <c r="O24" s="193"/>
      <c r="P24" s="194"/>
      <c r="Q24" s="83" t="s">
        <v>72</v>
      </c>
      <c r="R24" s="86"/>
      <c r="S24" s="86"/>
      <c r="T24" s="87" t="s">
        <v>82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'G-111'!E4:H4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'G-111'!D5:H5</f>
        <v>CALLE 30 X CARRERA 46</v>
      </c>
      <c r="E5" s="177"/>
      <c r="F5" s="177"/>
      <c r="G5" s="177"/>
      <c r="H5" s="177"/>
      <c r="I5" s="173" t="s">
        <v>53</v>
      </c>
      <c r="J5" s="173"/>
      <c r="K5" s="173"/>
      <c r="L5" s="178">
        <f>'G-111'!L5:N5</f>
        <v>3046</v>
      </c>
      <c r="M5" s="178"/>
      <c r="N5" s="178"/>
      <c r="O5" s="12"/>
      <c r="P5" s="173" t="s">
        <v>57</v>
      </c>
      <c r="Q5" s="173"/>
      <c r="R5" s="173"/>
      <c r="S5" s="176" t="s">
        <v>151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87" t="s">
        <v>153</v>
      </c>
      <c r="E6" s="187"/>
      <c r="F6" s="187"/>
      <c r="G6" s="187"/>
      <c r="H6" s="187"/>
      <c r="I6" s="173" t="s">
        <v>59</v>
      </c>
      <c r="J6" s="173"/>
      <c r="K6" s="173"/>
      <c r="L6" s="179">
        <v>2</v>
      </c>
      <c r="M6" s="179"/>
      <c r="N6" s="179"/>
      <c r="O6" s="42"/>
      <c r="P6" s="173" t="s">
        <v>58</v>
      </c>
      <c r="Q6" s="173"/>
      <c r="R6" s="173"/>
      <c r="S6" s="186">
        <f>'G-111'!S6:U6</f>
        <v>43397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0</v>
      </c>
      <c r="C10" s="46">
        <v>0</v>
      </c>
      <c r="D10" s="46">
        <v>9</v>
      </c>
      <c r="E10" s="46">
        <v>0</v>
      </c>
      <c r="F10" s="6">
        <f t="shared" ref="F10:F22" si="0">B10*0.5+C10*1+D10*2+E10*2.5</f>
        <v>18</v>
      </c>
      <c r="G10" s="2"/>
      <c r="H10" s="19" t="s">
        <v>4</v>
      </c>
      <c r="I10" s="46">
        <v>0</v>
      </c>
      <c r="J10" s="46">
        <v>0</v>
      </c>
      <c r="K10" s="46">
        <v>8</v>
      </c>
      <c r="L10" s="46">
        <v>0</v>
      </c>
      <c r="M10" s="6">
        <f t="shared" ref="M10:M22" si="1">I10*0.5+J10*1+K10*2+L10*2.5</f>
        <v>16</v>
      </c>
      <c r="N10" s="9">
        <f>F20+F21+F22+M10</f>
        <v>60</v>
      </c>
      <c r="O10" s="19" t="s">
        <v>43</v>
      </c>
      <c r="P10" s="2">
        <v>0</v>
      </c>
      <c r="Q10" s="2">
        <v>0</v>
      </c>
      <c r="R10" s="2">
        <v>7</v>
      </c>
      <c r="S10" s="2">
        <v>0</v>
      </c>
      <c r="T10" s="6">
        <f t="shared" ref="T10:T21" si="2">P10*0.5+Q10*1+R10*2+S10*2.5</f>
        <v>14</v>
      </c>
      <c r="U10" s="10"/>
      <c r="V10" s="151"/>
      <c r="W10" s="151"/>
      <c r="X10" s="151"/>
      <c r="Y10" s="151"/>
      <c r="AB10" s="1"/>
    </row>
    <row r="11" spans="1:28" ht="24" customHeight="1" x14ac:dyDescent="0.2">
      <c r="A11" s="18" t="s">
        <v>14</v>
      </c>
      <c r="B11" s="46">
        <v>0</v>
      </c>
      <c r="C11" s="46">
        <v>0</v>
      </c>
      <c r="D11" s="46">
        <v>8</v>
      </c>
      <c r="E11" s="46">
        <v>0</v>
      </c>
      <c r="F11" s="6">
        <f t="shared" si="0"/>
        <v>16</v>
      </c>
      <c r="G11" s="2"/>
      <c r="H11" s="19" t="s">
        <v>5</v>
      </c>
      <c r="I11" s="46">
        <v>0</v>
      </c>
      <c r="J11" s="46">
        <v>0</v>
      </c>
      <c r="K11" s="46">
        <v>8</v>
      </c>
      <c r="L11" s="46">
        <v>0</v>
      </c>
      <c r="M11" s="6">
        <f t="shared" si="1"/>
        <v>16</v>
      </c>
      <c r="N11" s="9">
        <f>F21+F22+M10+M11</f>
        <v>60</v>
      </c>
      <c r="O11" s="19" t="s">
        <v>44</v>
      </c>
      <c r="P11" s="2">
        <v>0</v>
      </c>
      <c r="Q11" s="2">
        <v>0</v>
      </c>
      <c r="R11" s="2">
        <v>8</v>
      </c>
      <c r="S11" s="2">
        <v>0</v>
      </c>
      <c r="T11" s="6">
        <f t="shared" si="2"/>
        <v>16</v>
      </c>
      <c r="U11" s="2"/>
      <c r="V11" s="151"/>
      <c r="W11" s="151"/>
      <c r="X11" s="151"/>
      <c r="Y11" s="151"/>
      <c r="AB11" s="1"/>
    </row>
    <row r="12" spans="1:28" ht="24" customHeight="1" x14ac:dyDescent="0.2">
      <c r="A12" s="18" t="s">
        <v>17</v>
      </c>
      <c r="B12" s="46">
        <v>0</v>
      </c>
      <c r="C12" s="46">
        <v>0</v>
      </c>
      <c r="D12" s="46">
        <v>9</v>
      </c>
      <c r="E12" s="46">
        <v>0</v>
      </c>
      <c r="F12" s="6">
        <f t="shared" si="0"/>
        <v>18</v>
      </c>
      <c r="G12" s="2"/>
      <c r="H12" s="19" t="s">
        <v>6</v>
      </c>
      <c r="I12" s="46">
        <v>0</v>
      </c>
      <c r="J12" s="46">
        <v>0</v>
      </c>
      <c r="K12" s="46">
        <v>6</v>
      </c>
      <c r="L12" s="46">
        <v>0</v>
      </c>
      <c r="M12" s="6">
        <f t="shared" si="1"/>
        <v>12</v>
      </c>
      <c r="N12" s="2">
        <f>F22+M10+M11+M12</f>
        <v>56</v>
      </c>
      <c r="O12" s="19" t="s">
        <v>32</v>
      </c>
      <c r="P12" s="2">
        <v>0</v>
      </c>
      <c r="Q12" s="2">
        <v>0</v>
      </c>
      <c r="R12" s="2">
        <v>9</v>
      </c>
      <c r="S12" s="2">
        <v>0</v>
      </c>
      <c r="T12" s="6">
        <f t="shared" si="2"/>
        <v>18</v>
      </c>
      <c r="U12" s="2"/>
      <c r="V12" s="151"/>
      <c r="W12" s="151"/>
      <c r="X12" s="151"/>
      <c r="Y12" s="151"/>
      <c r="AB12" s="1"/>
    </row>
    <row r="13" spans="1:28" ht="24" customHeight="1" x14ac:dyDescent="0.2">
      <c r="A13" s="18" t="s">
        <v>19</v>
      </c>
      <c r="B13" s="46">
        <v>0</v>
      </c>
      <c r="C13" s="46">
        <v>0</v>
      </c>
      <c r="D13" s="46">
        <v>7</v>
      </c>
      <c r="E13" s="46">
        <v>0</v>
      </c>
      <c r="F13" s="6">
        <f t="shared" si="0"/>
        <v>14</v>
      </c>
      <c r="G13" s="2">
        <f t="shared" ref="G13:G19" si="3">F10+F11+F12+F13</f>
        <v>66</v>
      </c>
      <c r="H13" s="19" t="s">
        <v>7</v>
      </c>
      <c r="I13" s="46">
        <v>0</v>
      </c>
      <c r="J13" s="46">
        <v>0</v>
      </c>
      <c r="K13" s="46">
        <v>5</v>
      </c>
      <c r="L13" s="46">
        <v>0</v>
      </c>
      <c r="M13" s="6">
        <f t="shared" si="1"/>
        <v>10</v>
      </c>
      <c r="N13" s="2">
        <f t="shared" ref="N13:N18" si="4">M10+M11+M12+M13</f>
        <v>54</v>
      </c>
      <c r="O13" s="19" t="s">
        <v>33</v>
      </c>
      <c r="P13" s="2">
        <v>0</v>
      </c>
      <c r="Q13" s="2">
        <v>0</v>
      </c>
      <c r="R13" s="2">
        <v>9</v>
      </c>
      <c r="S13" s="2">
        <v>0</v>
      </c>
      <c r="T13" s="6">
        <f t="shared" si="2"/>
        <v>18</v>
      </c>
      <c r="U13" s="2">
        <f t="shared" ref="U13:U21" si="5">T10+T11+T12+T13</f>
        <v>66</v>
      </c>
      <c r="V13" s="151"/>
      <c r="W13" s="151"/>
      <c r="X13" s="151"/>
      <c r="Y13" s="151"/>
      <c r="AB13" s="81">
        <v>212.5</v>
      </c>
    </row>
    <row r="14" spans="1:28" ht="24" customHeight="1" x14ac:dyDescent="0.2">
      <c r="A14" s="18" t="s">
        <v>21</v>
      </c>
      <c r="B14" s="46">
        <v>0</v>
      </c>
      <c r="C14" s="46">
        <v>0</v>
      </c>
      <c r="D14" s="46">
        <v>5</v>
      </c>
      <c r="E14" s="46">
        <v>0</v>
      </c>
      <c r="F14" s="6">
        <f t="shared" si="0"/>
        <v>10</v>
      </c>
      <c r="G14" s="2">
        <f t="shared" si="3"/>
        <v>58</v>
      </c>
      <c r="H14" s="19" t="s">
        <v>9</v>
      </c>
      <c r="I14" s="46">
        <v>0</v>
      </c>
      <c r="J14" s="46">
        <v>0</v>
      </c>
      <c r="K14" s="46">
        <v>6</v>
      </c>
      <c r="L14" s="46">
        <v>0</v>
      </c>
      <c r="M14" s="6">
        <f t="shared" si="1"/>
        <v>12</v>
      </c>
      <c r="N14" s="2">
        <f t="shared" si="4"/>
        <v>50</v>
      </c>
      <c r="O14" s="19" t="s">
        <v>29</v>
      </c>
      <c r="P14" s="35">
        <v>0</v>
      </c>
      <c r="Q14" s="35">
        <v>0</v>
      </c>
      <c r="R14" s="35">
        <v>7</v>
      </c>
      <c r="S14" s="35">
        <v>0</v>
      </c>
      <c r="T14" s="6">
        <f t="shared" si="2"/>
        <v>14</v>
      </c>
      <c r="U14" s="2">
        <f t="shared" si="5"/>
        <v>66</v>
      </c>
      <c r="V14" s="151"/>
      <c r="W14" s="151"/>
      <c r="X14" s="151"/>
      <c r="Y14" s="151"/>
      <c r="AB14" s="81">
        <v>226</v>
      </c>
    </row>
    <row r="15" spans="1:28" ht="24" customHeight="1" x14ac:dyDescent="0.2">
      <c r="A15" s="18" t="s">
        <v>23</v>
      </c>
      <c r="B15" s="46">
        <v>0</v>
      </c>
      <c r="C15" s="46">
        <v>0</v>
      </c>
      <c r="D15" s="46">
        <v>10</v>
      </c>
      <c r="E15" s="46">
        <v>0</v>
      </c>
      <c r="F15" s="6">
        <f t="shared" si="0"/>
        <v>20</v>
      </c>
      <c r="G15" s="2">
        <f t="shared" si="3"/>
        <v>62</v>
      </c>
      <c r="H15" s="19" t="s">
        <v>12</v>
      </c>
      <c r="I15" s="2">
        <v>0</v>
      </c>
      <c r="J15" s="2">
        <v>0</v>
      </c>
      <c r="K15" s="2">
        <v>5</v>
      </c>
      <c r="L15" s="2">
        <v>0</v>
      </c>
      <c r="M15" s="6">
        <f t="shared" si="1"/>
        <v>10</v>
      </c>
      <c r="N15" s="2">
        <f t="shared" si="4"/>
        <v>44</v>
      </c>
      <c r="O15" s="18" t="s">
        <v>30</v>
      </c>
      <c r="P15" s="2">
        <v>0</v>
      </c>
      <c r="Q15" s="2">
        <v>0</v>
      </c>
      <c r="R15" s="2">
        <v>9</v>
      </c>
      <c r="S15" s="2">
        <v>0</v>
      </c>
      <c r="T15" s="6">
        <f t="shared" si="2"/>
        <v>18</v>
      </c>
      <c r="U15" s="2">
        <f>T12+T13+T14+T15</f>
        <v>68</v>
      </c>
      <c r="V15" s="151"/>
      <c r="W15" s="151"/>
      <c r="X15" s="151"/>
      <c r="Y15" s="151"/>
      <c r="AB15" s="81">
        <v>233.5</v>
      </c>
    </row>
    <row r="16" spans="1:28" ht="24" customHeight="1" x14ac:dyDescent="0.2">
      <c r="A16" s="18" t="s">
        <v>39</v>
      </c>
      <c r="B16" s="46">
        <v>0</v>
      </c>
      <c r="C16" s="46">
        <v>0</v>
      </c>
      <c r="D16" s="46">
        <v>6</v>
      </c>
      <c r="E16" s="46">
        <v>0</v>
      </c>
      <c r="F16" s="6">
        <f t="shared" si="0"/>
        <v>12</v>
      </c>
      <c r="G16" s="2">
        <f t="shared" si="3"/>
        <v>56</v>
      </c>
      <c r="H16" s="19" t="s">
        <v>15</v>
      </c>
      <c r="I16" s="2">
        <v>0</v>
      </c>
      <c r="J16" s="2">
        <v>0</v>
      </c>
      <c r="K16" s="2">
        <v>4</v>
      </c>
      <c r="L16" s="2">
        <v>0</v>
      </c>
      <c r="M16" s="6">
        <f t="shared" si="1"/>
        <v>8</v>
      </c>
      <c r="N16" s="2">
        <f t="shared" si="4"/>
        <v>40</v>
      </c>
      <c r="O16" s="19" t="s">
        <v>8</v>
      </c>
      <c r="P16" s="2">
        <v>0</v>
      </c>
      <c r="Q16" s="2">
        <v>0</v>
      </c>
      <c r="R16" s="2">
        <v>6</v>
      </c>
      <c r="S16" s="2">
        <v>0</v>
      </c>
      <c r="T16" s="6">
        <f t="shared" si="2"/>
        <v>12</v>
      </c>
      <c r="U16" s="2">
        <f t="shared" si="5"/>
        <v>62</v>
      </c>
      <c r="V16" s="151"/>
      <c r="W16" s="151"/>
      <c r="X16" s="151"/>
      <c r="Y16" s="151"/>
      <c r="AB16" s="81">
        <v>234</v>
      </c>
    </row>
    <row r="17" spans="1:28" ht="24" customHeight="1" x14ac:dyDescent="0.2">
      <c r="A17" s="18" t="s">
        <v>40</v>
      </c>
      <c r="B17" s="46">
        <v>0</v>
      </c>
      <c r="C17" s="46">
        <v>0</v>
      </c>
      <c r="D17" s="46">
        <v>5</v>
      </c>
      <c r="E17" s="46">
        <v>0</v>
      </c>
      <c r="F17" s="6">
        <f t="shared" si="0"/>
        <v>10</v>
      </c>
      <c r="G17" s="2">
        <f t="shared" si="3"/>
        <v>52</v>
      </c>
      <c r="H17" s="19" t="s">
        <v>18</v>
      </c>
      <c r="I17" s="2">
        <v>0</v>
      </c>
      <c r="J17" s="2">
        <v>0</v>
      </c>
      <c r="K17" s="2">
        <v>7</v>
      </c>
      <c r="L17" s="2">
        <v>0</v>
      </c>
      <c r="M17" s="6">
        <f t="shared" si="1"/>
        <v>14</v>
      </c>
      <c r="N17" s="2">
        <f t="shared" si="4"/>
        <v>44</v>
      </c>
      <c r="O17" s="19" t="s">
        <v>10</v>
      </c>
      <c r="P17" s="2">
        <v>0</v>
      </c>
      <c r="Q17" s="2">
        <v>0</v>
      </c>
      <c r="R17" s="2">
        <v>7</v>
      </c>
      <c r="S17" s="2">
        <v>0</v>
      </c>
      <c r="T17" s="6">
        <f t="shared" si="2"/>
        <v>14</v>
      </c>
      <c r="U17" s="2">
        <f t="shared" si="5"/>
        <v>58</v>
      </c>
      <c r="V17" s="151"/>
      <c r="W17" s="151"/>
      <c r="X17" s="151"/>
      <c r="Y17" s="151"/>
      <c r="AB17" s="81">
        <v>248</v>
      </c>
    </row>
    <row r="18" spans="1:28" ht="24" customHeight="1" x14ac:dyDescent="0.2">
      <c r="A18" s="18" t="s">
        <v>41</v>
      </c>
      <c r="B18" s="46">
        <v>0</v>
      </c>
      <c r="C18" s="46">
        <v>0</v>
      </c>
      <c r="D18" s="46">
        <v>7</v>
      </c>
      <c r="E18" s="46">
        <v>0</v>
      </c>
      <c r="F18" s="6">
        <f t="shared" si="0"/>
        <v>14</v>
      </c>
      <c r="G18" s="2">
        <f t="shared" si="3"/>
        <v>56</v>
      </c>
      <c r="H18" s="19" t="s">
        <v>20</v>
      </c>
      <c r="I18" s="2">
        <v>0</v>
      </c>
      <c r="J18" s="2">
        <v>0</v>
      </c>
      <c r="K18" s="2">
        <v>6</v>
      </c>
      <c r="L18" s="2">
        <v>0</v>
      </c>
      <c r="M18" s="6">
        <f t="shared" si="1"/>
        <v>12</v>
      </c>
      <c r="N18" s="2">
        <f t="shared" si="4"/>
        <v>44</v>
      </c>
      <c r="O18" s="19" t="s">
        <v>13</v>
      </c>
      <c r="P18" s="2">
        <v>0</v>
      </c>
      <c r="Q18" s="2">
        <v>0</v>
      </c>
      <c r="R18" s="2">
        <v>7</v>
      </c>
      <c r="S18" s="2">
        <v>0</v>
      </c>
      <c r="T18" s="6">
        <f t="shared" si="2"/>
        <v>14</v>
      </c>
      <c r="U18" s="2">
        <f t="shared" si="5"/>
        <v>58</v>
      </c>
      <c r="V18" s="151"/>
      <c r="W18" s="151"/>
      <c r="X18" s="151"/>
      <c r="Y18" s="151"/>
      <c r="AB18" s="81">
        <v>248</v>
      </c>
    </row>
    <row r="19" spans="1:28" ht="24" customHeight="1" thickBot="1" x14ac:dyDescent="0.25">
      <c r="A19" s="21" t="s">
        <v>42</v>
      </c>
      <c r="B19" s="47">
        <v>0</v>
      </c>
      <c r="C19" s="47">
        <v>0</v>
      </c>
      <c r="D19" s="47">
        <v>5</v>
      </c>
      <c r="E19" s="47">
        <v>0</v>
      </c>
      <c r="F19" s="7">
        <f t="shared" si="0"/>
        <v>10</v>
      </c>
      <c r="G19" s="3">
        <f t="shared" si="3"/>
        <v>46</v>
      </c>
      <c r="H19" s="20" t="s">
        <v>22</v>
      </c>
      <c r="I19" s="35">
        <v>0</v>
      </c>
      <c r="J19" s="35">
        <v>0</v>
      </c>
      <c r="K19" s="35">
        <v>7</v>
      </c>
      <c r="L19" s="35">
        <v>0</v>
      </c>
      <c r="M19" s="6">
        <f t="shared" si="1"/>
        <v>14</v>
      </c>
      <c r="N19" s="2">
        <f>M16+M17+M18+M19</f>
        <v>48</v>
      </c>
      <c r="O19" s="19" t="s">
        <v>16</v>
      </c>
      <c r="P19" s="2">
        <v>0</v>
      </c>
      <c r="Q19" s="2">
        <v>0</v>
      </c>
      <c r="R19" s="2">
        <v>7</v>
      </c>
      <c r="S19" s="2">
        <v>0</v>
      </c>
      <c r="T19" s="6">
        <f t="shared" si="2"/>
        <v>14</v>
      </c>
      <c r="U19" s="2">
        <f t="shared" si="5"/>
        <v>54</v>
      </c>
      <c r="V19" s="151"/>
      <c r="W19" s="151"/>
      <c r="X19" s="151"/>
      <c r="Y19" s="151"/>
      <c r="AB19" s="81">
        <v>262</v>
      </c>
    </row>
    <row r="20" spans="1:28" ht="24" customHeight="1" x14ac:dyDescent="0.2">
      <c r="A20" s="19" t="s">
        <v>27</v>
      </c>
      <c r="B20" s="45">
        <v>0</v>
      </c>
      <c r="C20" s="45">
        <v>0</v>
      </c>
      <c r="D20" s="45">
        <v>8</v>
      </c>
      <c r="E20" s="45">
        <v>0</v>
      </c>
      <c r="F20" s="8">
        <f t="shared" si="0"/>
        <v>16</v>
      </c>
      <c r="G20" s="35"/>
      <c r="H20" s="19" t="s">
        <v>24</v>
      </c>
      <c r="I20" s="2">
        <v>0</v>
      </c>
      <c r="J20" s="2">
        <v>0</v>
      </c>
      <c r="K20" s="2">
        <v>7</v>
      </c>
      <c r="L20" s="2">
        <v>0</v>
      </c>
      <c r="M20" s="8">
        <f t="shared" si="1"/>
        <v>14</v>
      </c>
      <c r="N20" s="2">
        <f>M17+M18+M19+M20</f>
        <v>54</v>
      </c>
      <c r="O20" s="19" t="s">
        <v>45</v>
      </c>
      <c r="P20" s="35">
        <v>0</v>
      </c>
      <c r="Q20" s="35">
        <v>0</v>
      </c>
      <c r="R20" s="35">
        <v>7</v>
      </c>
      <c r="S20" s="35">
        <v>0</v>
      </c>
      <c r="T20" s="8">
        <f t="shared" si="2"/>
        <v>14</v>
      </c>
      <c r="U20" s="2">
        <f t="shared" si="5"/>
        <v>56</v>
      </c>
      <c r="V20" s="151"/>
      <c r="W20" s="151"/>
      <c r="X20" s="151"/>
      <c r="Y20" s="151"/>
      <c r="AB20" s="81">
        <v>275</v>
      </c>
    </row>
    <row r="21" spans="1:28" ht="24" customHeight="1" thickBot="1" x14ac:dyDescent="0.25">
      <c r="A21" s="19" t="s">
        <v>28</v>
      </c>
      <c r="B21" s="46">
        <v>0</v>
      </c>
      <c r="C21" s="46">
        <v>0</v>
      </c>
      <c r="D21" s="46">
        <v>8</v>
      </c>
      <c r="E21" s="46">
        <v>0</v>
      </c>
      <c r="F21" s="6">
        <f t="shared" si="0"/>
        <v>16</v>
      </c>
      <c r="G21" s="36"/>
      <c r="H21" s="20" t="s">
        <v>25</v>
      </c>
      <c r="I21" s="2">
        <v>0</v>
      </c>
      <c r="J21" s="2">
        <v>0</v>
      </c>
      <c r="K21" s="2">
        <v>8</v>
      </c>
      <c r="L21" s="2">
        <v>0</v>
      </c>
      <c r="M21" s="6">
        <f t="shared" si="1"/>
        <v>16</v>
      </c>
      <c r="N21" s="2">
        <f>M18+M19+M20+M21</f>
        <v>56</v>
      </c>
      <c r="O21" s="21" t="s">
        <v>46</v>
      </c>
      <c r="P21" s="3">
        <v>0</v>
      </c>
      <c r="Q21" s="3">
        <v>0</v>
      </c>
      <c r="R21" s="3">
        <v>5</v>
      </c>
      <c r="S21" s="3">
        <v>0</v>
      </c>
      <c r="T21" s="7">
        <f t="shared" si="2"/>
        <v>10</v>
      </c>
      <c r="U21" s="3">
        <f t="shared" si="5"/>
        <v>52</v>
      </c>
      <c r="V21" s="151"/>
      <c r="W21" s="151"/>
      <c r="X21" s="151"/>
      <c r="Y21" s="151"/>
      <c r="AB21" s="81">
        <v>276</v>
      </c>
    </row>
    <row r="22" spans="1:28" ht="24" customHeight="1" thickBot="1" x14ac:dyDescent="0.25">
      <c r="A22" s="19" t="s">
        <v>1</v>
      </c>
      <c r="B22" s="46">
        <v>0</v>
      </c>
      <c r="C22" s="46">
        <v>0</v>
      </c>
      <c r="D22" s="46">
        <v>6</v>
      </c>
      <c r="E22" s="46">
        <v>0</v>
      </c>
      <c r="F22" s="6">
        <f t="shared" si="0"/>
        <v>12</v>
      </c>
      <c r="G22" s="2"/>
      <c r="H22" s="21" t="s">
        <v>26</v>
      </c>
      <c r="I22" s="3">
        <v>0</v>
      </c>
      <c r="J22" s="3">
        <v>0</v>
      </c>
      <c r="K22" s="3">
        <v>7</v>
      </c>
      <c r="L22" s="3">
        <v>0</v>
      </c>
      <c r="M22" s="6">
        <f t="shared" si="1"/>
        <v>14</v>
      </c>
      <c r="N22" s="3">
        <f>M19+M20+M21+M22</f>
        <v>58</v>
      </c>
      <c r="O22" s="19"/>
      <c r="P22" s="45"/>
      <c r="Q22" s="45"/>
      <c r="R22" s="45"/>
      <c r="S22" s="45"/>
      <c r="T22" s="8"/>
      <c r="U22" s="34"/>
      <c r="V22" s="151"/>
      <c r="W22" s="151"/>
      <c r="X22" s="151"/>
      <c r="Y22" s="15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66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60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68</v>
      </c>
      <c r="AB23" s="1"/>
    </row>
    <row r="24" spans="1:28" ht="13.5" customHeight="1" x14ac:dyDescent="0.2">
      <c r="A24" s="164"/>
      <c r="B24" s="165"/>
      <c r="C24" s="82" t="s">
        <v>72</v>
      </c>
      <c r="D24" s="86"/>
      <c r="E24" s="86"/>
      <c r="F24" s="87" t="s">
        <v>64</v>
      </c>
      <c r="G24" s="88"/>
      <c r="H24" s="164"/>
      <c r="I24" s="165"/>
      <c r="J24" s="82" t="s">
        <v>72</v>
      </c>
      <c r="K24" s="86"/>
      <c r="L24" s="86"/>
      <c r="M24" s="87" t="s">
        <v>66</v>
      </c>
      <c r="N24" s="88"/>
      <c r="O24" s="164"/>
      <c r="P24" s="165"/>
      <c r="Q24" s="82" t="s">
        <v>72</v>
      </c>
      <c r="R24" s="86"/>
      <c r="S24" s="86"/>
      <c r="T24" s="87" t="s">
        <v>80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15" sqref="W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'G-111'!E4:H4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'G-111'!D5:H5</f>
        <v>CALLE 30 X CARRERA 46</v>
      </c>
      <c r="E5" s="177"/>
      <c r="F5" s="177"/>
      <c r="G5" s="177"/>
      <c r="H5" s="177"/>
      <c r="I5" s="173" t="s">
        <v>53</v>
      </c>
      <c r="J5" s="173"/>
      <c r="K5" s="173"/>
      <c r="L5" s="178">
        <f>'G-111'!L5:N5</f>
        <v>3046</v>
      </c>
      <c r="M5" s="178"/>
      <c r="N5" s="178"/>
      <c r="O5" s="12"/>
      <c r="P5" s="173" t="s">
        <v>57</v>
      </c>
      <c r="Q5" s="173"/>
      <c r="R5" s="173"/>
      <c r="S5" s="176" t="s">
        <v>152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87" t="s">
        <v>145</v>
      </c>
      <c r="E6" s="187"/>
      <c r="F6" s="187"/>
      <c r="G6" s="187"/>
      <c r="H6" s="187"/>
      <c r="I6" s="173" t="s">
        <v>59</v>
      </c>
      <c r="J6" s="173"/>
      <c r="K6" s="173"/>
      <c r="L6" s="179">
        <v>3</v>
      </c>
      <c r="M6" s="179"/>
      <c r="N6" s="179"/>
      <c r="O6" s="42"/>
      <c r="P6" s="173" t="s">
        <v>58</v>
      </c>
      <c r="Q6" s="173"/>
      <c r="R6" s="173"/>
      <c r="S6" s="186">
        <f>'G-111'!S6:U6</f>
        <v>43397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29</v>
      </c>
      <c r="C10" s="46">
        <v>241</v>
      </c>
      <c r="D10" s="46">
        <v>0</v>
      </c>
      <c r="E10" s="46">
        <v>17</v>
      </c>
      <c r="F10" s="6">
        <f t="shared" ref="F10:F22" si="0">B10*0.5+C10*1+D10*2+E10*2.5</f>
        <v>298</v>
      </c>
      <c r="G10" s="2"/>
      <c r="H10" s="19" t="s">
        <v>4</v>
      </c>
      <c r="I10" s="46">
        <v>8</v>
      </c>
      <c r="J10" s="46">
        <v>118</v>
      </c>
      <c r="K10" s="46">
        <v>0</v>
      </c>
      <c r="L10" s="46">
        <v>15</v>
      </c>
      <c r="M10" s="6">
        <f t="shared" ref="M10:M22" si="1">I10*0.5+J10*1+K10*2+L10*2.5</f>
        <v>159.5</v>
      </c>
      <c r="N10" s="9">
        <f>F20+F21+F22+M10</f>
        <v>567</v>
      </c>
      <c r="O10" s="19" t="s">
        <v>43</v>
      </c>
      <c r="P10" s="2">
        <v>17</v>
      </c>
      <c r="Q10" s="2">
        <v>142</v>
      </c>
      <c r="R10" s="2">
        <v>0</v>
      </c>
      <c r="S10" s="2">
        <v>10</v>
      </c>
      <c r="T10" s="6">
        <f t="shared" ref="T10:T21" si="2">P10*0.5+Q10*1+R10*2+S10*2.5</f>
        <v>175.5</v>
      </c>
      <c r="U10" s="10"/>
      <c r="V10" s="151"/>
      <c r="W10" s="151"/>
      <c r="X10" s="151"/>
      <c r="Y10" s="151"/>
      <c r="AB10" s="1"/>
    </row>
    <row r="11" spans="1:28" ht="24" customHeight="1" x14ac:dyDescent="0.2">
      <c r="A11" s="18" t="s">
        <v>14</v>
      </c>
      <c r="B11" s="46">
        <v>27</v>
      </c>
      <c r="C11" s="46">
        <v>226</v>
      </c>
      <c r="D11" s="46">
        <v>0</v>
      </c>
      <c r="E11" s="46">
        <v>13</v>
      </c>
      <c r="F11" s="6">
        <f t="shared" si="0"/>
        <v>272</v>
      </c>
      <c r="G11" s="2"/>
      <c r="H11" s="19" t="s">
        <v>5</v>
      </c>
      <c r="I11" s="46">
        <v>16</v>
      </c>
      <c r="J11" s="46">
        <v>140</v>
      </c>
      <c r="K11" s="46">
        <v>0</v>
      </c>
      <c r="L11" s="46">
        <v>15</v>
      </c>
      <c r="M11" s="6">
        <f t="shared" si="1"/>
        <v>185.5</v>
      </c>
      <c r="N11" s="9">
        <f>F21+F22+M10+M11</f>
        <v>615</v>
      </c>
      <c r="O11" s="19" t="s">
        <v>44</v>
      </c>
      <c r="P11" s="2">
        <v>10</v>
      </c>
      <c r="Q11" s="2">
        <v>154</v>
      </c>
      <c r="R11" s="2">
        <v>0</v>
      </c>
      <c r="S11" s="2">
        <v>16</v>
      </c>
      <c r="T11" s="6">
        <f t="shared" si="2"/>
        <v>199</v>
      </c>
      <c r="U11" s="2"/>
      <c r="V11" s="151"/>
      <c r="W11" s="151"/>
      <c r="X11" s="151"/>
      <c r="Y11" s="151"/>
      <c r="AB11" s="1"/>
    </row>
    <row r="12" spans="1:28" ht="24" customHeight="1" x14ac:dyDescent="0.2">
      <c r="A12" s="18" t="s">
        <v>17</v>
      </c>
      <c r="B12" s="46">
        <v>29</v>
      </c>
      <c r="C12" s="46">
        <v>210</v>
      </c>
      <c r="D12" s="46">
        <v>0</v>
      </c>
      <c r="E12" s="46">
        <v>16</v>
      </c>
      <c r="F12" s="6">
        <f t="shared" si="0"/>
        <v>264.5</v>
      </c>
      <c r="G12" s="2"/>
      <c r="H12" s="19" t="s">
        <v>6</v>
      </c>
      <c r="I12" s="46">
        <v>11</v>
      </c>
      <c r="J12" s="46">
        <v>110</v>
      </c>
      <c r="K12" s="46">
        <v>0</v>
      </c>
      <c r="L12" s="46">
        <v>8</v>
      </c>
      <c r="M12" s="6">
        <f t="shared" si="1"/>
        <v>135.5</v>
      </c>
      <c r="N12" s="2">
        <f>F22+M10+M11+M12</f>
        <v>631</v>
      </c>
      <c r="O12" s="19" t="s">
        <v>32</v>
      </c>
      <c r="P12" s="2">
        <v>3</v>
      </c>
      <c r="Q12" s="2">
        <v>140</v>
      </c>
      <c r="R12" s="2">
        <v>0</v>
      </c>
      <c r="S12" s="2">
        <v>29</v>
      </c>
      <c r="T12" s="6">
        <f t="shared" si="2"/>
        <v>214</v>
      </c>
      <c r="U12" s="2"/>
      <c r="V12" s="151"/>
      <c r="W12" s="151"/>
      <c r="X12" s="151"/>
      <c r="Y12" s="151"/>
      <c r="AB12" s="1"/>
    </row>
    <row r="13" spans="1:28" ht="24" customHeight="1" x14ac:dyDescent="0.2">
      <c r="A13" s="18" t="s">
        <v>19</v>
      </c>
      <c r="B13" s="46">
        <v>17</v>
      </c>
      <c r="C13" s="46">
        <v>140</v>
      </c>
      <c r="D13" s="46">
        <v>0</v>
      </c>
      <c r="E13" s="46">
        <v>14</v>
      </c>
      <c r="F13" s="6">
        <f t="shared" si="0"/>
        <v>183.5</v>
      </c>
      <c r="G13" s="2">
        <f t="shared" ref="G13:G19" si="3">F10+F11+F12+F13</f>
        <v>1018</v>
      </c>
      <c r="H13" s="19" t="s">
        <v>7</v>
      </c>
      <c r="I13" s="46">
        <v>9</v>
      </c>
      <c r="J13" s="46">
        <v>96</v>
      </c>
      <c r="K13" s="46">
        <v>0</v>
      </c>
      <c r="L13" s="46">
        <v>9</v>
      </c>
      <c r="M13" s="6">
        <f t="shared" si="1"/>
        <v>123</v>
      </c>
      <c r="N13" s="2">
        <f t="shared" ref="N13:N18" si="4">M10+M11+M12+M13</f>
        <v>603.5</v>
      </c>
      <c r="O13" s="19" t="s">
        <v>33</v>
      </c>
      <c r="P13" s="2">
        <v>9</v>
      </c>
      <c r="Q13" s="2">
        <v>107</v>
      </c>
      <c r="R13" s="2">
        <v>0</v>
      </c>
      <c r="S13" s="2">
        <v>14</v>
      </c>
      <c r="T13" s="6">
        <f t="shared" si="2"/>
        <v>146.5</v>
      </c>
      <c r="U13" s="2">
        <f t="shared" ref="U13:U21" si="5">T10+T11+T12+T13</f>
        <v>735</v>
      </c>
      <c r="V13" s="151"/>
      <c r="W13" s="151"/>
      <c r="X13" s="151"/>
      <c r="Y13" s="151"/>
      <c r="AB13" s="81">
        <v>212.5</v>
      </c>
    </row>
    <row r="14" spans="1:28" ht="24" customHeight="1" x14ac:dyDescent="0.2">
      <c r="A14" s="18" t="s">
        <v>21</v>
      </c>
      <c r="B14" s="46">
        <v>27</v>
      </c>
      <c r="C14" s="46">
        <v>268</v>
      </c>
      <c r="D14" s="46">
        <v>0</v>
      </c>
      <c r="E14" s="46">
        <v>19</v>
      </c>
      <c r="F14" s="6">
        <f t="shared" si="0"/>
        <v>329</v>
      </c>
      <c r="G14" s="2">
        <f t="shared" si="3"/>
        <v>1049</v>
      </c>
      <c r="H14" s="19" t="s">
        <v>9</v>
      </c>
      <c r="I14" s="46">
        <v>7</v>
      </c>
      <c r="J14" s="46">
        <v>87</v>
      </c>
      <c r="K14" s="46">
        <v>0</v>
      </c>
      <c r="L14" s="46">
        <v>5</v>
      </c>
      <c r="M14" s="6">
        <f t="shared" si="1"/>
        <v>103</v>
      </c>
      <c r="N14" s="2">
        <f t="shared" si="4"/>
        <v>547</v>
      </c>
      <c r="O14" s="19" t="s">
        <v>29</v>
      </c>
      <c r="P14" s="35">
        <v>14</v>
      </c>
      <c r="Q14" s="35">
        <v>150</v>
      </c>
      <c r="R14" s="35">
        <v>0</v>
      </c>
      <c r="S14" s="35">
        <v>18</v>
      </c>
      <c r="T14" s="6">
        <f t="shared" si="2"/>
        <v>202</v>
      </c>
      <c r="U14" s="2">
        <f t="shared" si="5"/>
        <v>761.5</v>
      </c>
      <c r="V14" s="151"/>
      <c r="W14" s="151"/>
      <c r="X14" s="151"/>
      <c r="Y14" s="151"/>
      <c r="AB14" s="81">
        <v>226</v>
      </c>
    </row>
    <row r="15" spans="1:28" ht="24" customHeight="1" x14ac:dyDescent="0.2">
      <c r="A15" s="18" t="s">
        <v>23</v>
      </c>
      <c r="B15" s="46">
        <v>13</v>
      </c>
      <c r="C15" s="46">
        <v>124</v>
      </c>
      <c r="D15" s="46">
        <v>1</v>
      </c>
      <c r="E15" s="46">
        <v>17</v>
      </c>
      <c r="F15" s="6">
        <f t="shared" si="0"/>
        <v>175</v>
      </c>
      <c r="G15" s="2">
        <f t="shared" si="3"/>
        <v>952</v>
      </c>
      <c r="H15" s="19" t="s">
        <v>12</v>
      </c>
      <c r="I15" s="2">
        <v>5</v>
      </c>
      <c r="J15" s="2">
        <v>85</v>
      </c>
      <c r="K15" s="2">
        <v>0</v>
      </c>
      <c r="L15" s="2">
        <v>10</v>
      </c>
      <c r="M15" s="6">
        <f t="shared" si="1"/>
        <v>112.5</v>
      </c>
      <c r="N15" s="2">
        <f t="shared" si="4"/>
        <v>474</v>
      </c>
      <c r="O15" s="18" t="s">
        <v>30</v>
      </c>
      <c r="P15" s="2">
        <v>10</v>
      </c>
      <c r="Q15" s="2">
        <v>143</v>
      </c>
      <c r="R15" s="2">
        <v>0</v>
      </c>
      <c r="S15" s="2">
        <v>17</v>
      </c>
      <c r="T15" s="6">
        <f t="shared" si="2"/>
        <v>190.5</v>
      </c>
      <c r="U15" s="2">
        <f t="shared" si="5"/>
        <v>753</v>
      </c>
      <c r="V15" s="151"/>
      <c r="W15" s="151"/>
      <c r="X15" s="151"/>
      <c r="Y15" s="151"/>
      <c r="AB15" s="81">
        <v>233.5</v>
      </c>
    </row>
    <row r="16" spans="1:28" ht="24" customHeight="1" x14ac:dyDescent="0.2">
      <c r="A16" s="18" t="s">
        <v>39</v>
      </c>
      <c r="B16" s="46">
        <v>11</v>
      </c>
      <c r="C16" s="46">
        <v>121</v>
      </c>
      <c r="D16" s="46">
        <v>0</v>
      </c>
      <c r="E16" s="46">
        <v>13</v>
      </c>
      <c r="F16" s="6">
        <f t="shared" si="0"/>
        <v>159</v>
      </c>
      <c r="G16" s="2">
        <f t="shared" si="3"/>
        <v>846.5</v>
      </c>
      <c r="H16" s="19" t="s">
        <v>15</v>
      </c>
      <c r="I16" s="2">
        <v>8</v>
      </c>
      <c r="J16" s="2">
        <v>94</v>
      </c>
      <c r="K16" s="2">
        <v>0</v>
      </c>
      <c r="L16" s="2">
        <v>11</v>
      </c>
      <c r="M16" s="6">
        <f t="shared" si="1"/>
        <v>125.5</v>
      </c>
      <c r="N16" s="2">
        <f t="shared" si="4"/>
        <v>464</v>
      </c>
      <c r="O16" s="19" t="s">
        <v>8</v>
      </c>
      <c r="P16" s="2">
        <v>16</v>
      </c>
      <c r="Q16" s="2">
        <v>183</v>
      </c>
      <c r="R16" s="2">
        <v>0</v>
      </c>
      <c r="S16" s="2">
        <v>7</v>
      </c>
      <c r="T16" s="6">
        <f t="shared" si="2"/>
        <v>208.5</v>
      </c>
      <c r="U16" s="2">
        <f t="shared" si="5"/>
        <v>747.5</v>
      </c>
      <c r="V16" s="151"/>
      <c r="W16" s="151"/>
      <c r="X16" s="151"/>
      <c r="Y16" s="151"/>
      <c r="AB16" s="81">
        <v>234</v>
      </c>
    </row>
    <row r="17" spans="1:28" ht="24" customHeight="1" x14ac:dyDescent="0.2">
      <c r="A17" s="18" t="s">
        <v>40</v>
      </c>
      <c r="B17" s="46">
        <v>15</v>
      </c>
      <c r="C17" s="46">
        <v>93</v>
      </c>
      <c r="D17" s="46">
        <v>1</v>
      </c>
      <c r="E17" s="46">
        <v>19</v>
      </c>
      <c r="F17" s="6">
        <f t="shared" si="0"/>
        <v>150</v>
      </c>
      <c r="G17" s="2">
        <f t="shared" si="3"/>
        <v>813</v>
      </c>
      <c r="H17" s="19" t="s">
        <v>18</v>
      </c>
      <c r="I17" s="2">
        <v>10</v>
      </c>
      <c r="J17" s="2">
        <v>94</v>
      </c>
      <c r="K17" s="2">
        <v>0</v>
      </c>
      <c r="L17" s="2">
        <v>18</v>
      </c>
      <c r="M17" s="6">
        <f t="shared" si="1"/>
        <v>144</v>
      </c>
      <c r="N17" s="2">
        <f t="shared" si="4"/>
        <v>485</v>
      </c>
      <c r="O17" s="19" t="s">
        <v>10</v>
      </c>
      <c r="P17" s="2">
        <v>23</v>
      </c>
      <c r="Q17" s="2">
        <v>144</v>
      </c>
      <c r="R17" s="2">
        <v>0</v>
      </c>
      <c r="S17" s="2">
        <v>9</v>
      </c>
      <c r="T17" s="6">
        <f t="shared" si="2"/>
        <v>178</v>
      </c>
      <c r="U17" s="2">
        <f t="shared" si="5"/>
        <v>779</v>
      </c>
      <c r="V17" s="151"/>
      <c r="W17" s="151"/>
      <c r="X17" s="151"/>
      <c r="Y17" s="151"/>
      <c r="AB17" s="81">
        <v>248</v>
      </c>
    </row>
    <row r="18" spans="1:28" ht="24" customHeight="1" x14ac:dyDescent="0.2">
      <c r="A18" s="18" t="s">
        <v>41</v>
      </c>
      <c r="B18" s="46">
        <v>18</v>
      </c>
      <c r="C18" s="46">
        <v>99</v>
      </c>
      <c r="D18" s="46">
        <v>0</v>
      </c>
      <c r="E18" s="46">
        <v>8</v>
      </c>
      <c r="F18" s="6">
        <f t="shared" si="0"/>
        <v>128</v>
      </c>
      <c r="G18" s="2">
        <f t="shared" si="3"/>
        <v>612</v>
      </c>
      <c r="H18" s="19" t="s">
        <v>20</v>
      </c>
      <c r="I18" s="2">
        <v>17</v>
      </c>
      <c r="J18" s="2">
        <v>86</v>
      </c>
      <c r="K18" s="2">
        <v>0</v>
      </c>
      <c r="L18" s="2">
        <v>15</v>
      </c>
      <c r="M18" s="6">
        <f t="shared" si="1"/>
        <v>132</v>
      </c>
      <c r="N18" s="2">
        <f t="shared" si="4"/>
        <v>514</v>
      </c>
      <c r="O18" s="19" t="s">
        <v>13</v>
      </c>
      <c r="P18" s="2">
        <v>29</v>
      </c>
      <c r="Q18" s="2">
        <v>159</v>
      </c>
      <c r="R18" s="2">
        <v>1</v>
      </c>
      <c r="S18" s="2">
        <v>10</v>
      </c>
      <c r="T18" s="6">
        <f t="shared" si="2"/>
        <v>200.5</v>
      </c>
      <c r="U18" s="2">
        <f t="shared" si="5"/>
        <v>777.5</v>
      </c>
      <c r="V18" s="151"/>
      <c r="W18" s="151"/>
      <c r="X18" s="151"/>
      <c r="Y18" s="151"/>
      <c r="AB18" s="81">
        <v>248</v>
      </c>
    </row>
    <row r="19" spans="1:28" ht="24" customHeight="1" thickBot="1" x14ac:dyDescent="0.25">
      <c r="A19" s="21" t="s">
        <v>42</v>
      </c>
      <c r="B19" s="47">
        <v>13</v>
      </c>
      <c r="C19" s="47">
        <v>86</v>
      </c>
      <c r="D19" s="47">
        <v>0</v>
      </c>
      <c r="E19" s="47">
        <v>21</v>
      </c>
      <c r="F19" s="7">
        <f t="shared" si="0"/>
        <v>145</v>
      </c>
      <c r="G19" s="3">
        <f t="shared" si="3"/>
        <v>582</v>
      </c>
      <c r="H19" s="20" t="s">
        <v>22</v>
      </c>
      <c r="I19" s="35">
        <v>14</v>
      </c>
      <c r="J19" s="35">
        <v>81</v>
      </c>
      <c r="K19" s="35">
        <v>0</v>
      </c>
      <c r="L19" s="35">
        <v>13</v>
      </c>
      <c r="M19" s="6">
        <f t="shared" si="1"/>
        <v>120.5</v>
      </c>
      <c r="N19" s="2">
        <f>M16+M17+M18+M19</f>
        <v>522</v>
      </c>
      <c r="O19" s="19" t="s">
        <v>16</v>
      </c>
      <c r="P19" s="2">
        <v>21</v>
      </c>
      <c r="Q19" s="2">
        <v>139</v>
      </c>
      <c r="R19" s="2">
        <v>1</v>
      </c>
      <c r="S19" s="2">
        <v>7</v>
      </c>
      <c r="T19" s="6">
        <f t="shared" si="2"/>
        <v>169</v>
      </c>
      <c r="U19" s="2">
        <f t="shared" si="5"/>
        <v>756</v>
      </c>
      <c r="V19" s="151"/>
      <c r="W19" s="151"/>
      <c r="X19" s="151"/>
      <c r="Y19" s="151"/>
      <c r="AB19" s="81">
        <v>262</v>
      </c>
    </row>
    <row r="20" spans="1:28" ht="24" customHeight="1" x14ac:dyDescent="0.2">
      <c r="A20" s="19" t="s">
        <v>27</v>
      </c>
      <c r="B20" s="45">
        <v>18</v>
      </c>
      <c r="C20" s="45">
        <v>81</v>
      </c>
      <c r="D20" s="45">
        <v>0</v>
      </c>
      <c r="E20" s="45">
        <v>19</v>
      </c>
      <c r="F20" s="8">
        <f t="shared" si="0"/>
        <v>137.5</v>
      </c>
      <c r="G20" s="35"/>
      <c r="H20" s="19" t="s">
        <v>24</v>
      </c>
      <c r="I20" s="2">
        <v>11</v>
      </c>
      <c r="J20" s="2">
        <v>79</v>
      </c>
      <c r="K20" s="2">
        <v>0</v>
      </c>
      <c r="L20" s="2">
        <v>10</v>
      </c>
      <c r="M20" s="8">
        <f t="shared" si="1"/>
        <v>109.5</v>
      </c>
      <c r="N20" s="2">
        <f>M17+M18+M19+M20</f>
        <v>506</v>
      </c>
      <c r="O20" s="19" t="s">
        <v>45</v>
      </c>
      <c r="P20" s="35">
        <v>18</v>
      </c>
      <c r="Q20" s="35">
        <v>122</v>
      </c>
      <c r="R20" s="35">
        <v>0</v>
      </c>
      <c r="S20" s="35">
        <v>9</v>
      </c>
      <c r="T20" s="8">
        <f t="shared" si="2"/>
        <v>153.5</v>
      </c>
      <c r="U20" s="2">
        <f t="shared" si="5"/>
        <v>701</v>
      </c>
      <c r="V20" s="151"/>
      <c r="W20" s="151"/>
      <c r="X20" s="151"/>
      <c r="Y20" s="151"/>
      <c r="AB20" s="81">
        <v>275</v>
      </c>
    </row>
    <row r="21" spans="1:28" ht="24" customHeight="1" thickBot="1" x14ac:dyDescent="0.25">
      <c r="A21" s="19" t="s">
        <v>28</v>
      </c>
      <c r="B21" s="46">
        <v>12</v>
      </c>
      <c r="C21" s="46">
        <v>76</v>
      </c>
      <c r="D21" s="46">
        <v>0</v>
      </c>
      <c r="E21" s="46">
        <v>15</v>
      </c>
      <c r="F21" s="6">
        <f t="shared" si="0"/>
        <v>119.5</v>
      </c>
      <c r="G21" s="36"/>
      <c r="H21" s="20" t="s">
        <v>25</v>
      </c>
      <c r="I21" s="2">
        <v>14</v>
      </c>
      <c r="J21" s="2">
        <v>86</v>
      </c>
      <c r="K21" s="2">
        <v>0</v>
      </c>
      <c r="L21" s="2">
        <v>18</v>
      </c>
      <c r="M21" s="6">
        <f t="shared" si="1"/>
        <v>138</v>
      </c>
      <c r="N21" s="2">
        <f>M18+M19+M20+M21</f>
        <v>500</v>
      </c>
      <c r="O21" s="21" t="s">
        <v>46</v>
      </c>
      <c r="P21" s="3">
        <v>15</v>
      </c>
      <c r="Q21" s="3">
        <v>131</v>
      </c>
      <c r="R21" s="3">
        <v>0</v>
      </c>
      <c r="S21" s="3">
        <v>7</v>
      </c>
      <c r="T21" s="7">
        <f t="shared" si="2"/>
        <v>156</v>
      </c>
      <c r="U21" s="3">
        <f t="shared" si="5"/>
        <v>679</v>
      </c>
      <c r="V21" s="151"/>
      <c r="W21" s="151"/>
      <c r="X21" s="151"/>
      <c r="Y21" s="151"/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104</v>
      </c>
      <c r="D22" s="46">
        <v>0</v>
      </c>
      <c r="E22" s="46">
        <v>18</v>
      </c>
      <c r="F22" s="6">
        <f t="shared" si="0"/>
        <v>150.5</v>
      </c>
      <c r="G22" s="2"/>
      <c r="H22" s="21" t="s">
        <v>26</v>
      </c>
      <c r="I22" s="3">
        <v>13</v>
      </c>
      <c r="J22" s="3">
        <v>118</v>
      </c>
      <c r="K22" s="3">
        <v>0</v>
      </c>
      <c r="L22" s="3">
        <v>15</v>
      </c>
      <c r="M22" s="6">
        <f t="shared" si="1"/>
        <v>162</v>
      </c>
      <c r="N22" s="3">
        <f>M19+M20+M21+M22</f>
        <v>530</v>
      </c>
      <c r="O22" s="19"/>
      <c r="P22" s="45"/>
      <c r="Q22" s="45"/>
      <c r="R22" s="45"/>
      <c r="S22" s="45"/>
      <c r="T22" s="8"/>
      <c r="U22" s="34"/>
      <c r="V22" s="151"/>
      <c r="W22" s="151"/>
      <c r="X22" s="151"/>
      <c r="Y22" s="15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1049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631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779</v>
      </c>
      <c r="AB23" s="1"/>
    </row>
    <row r="24" spans="1:28" ht="13.5" customHeight="1" x14ac:dyDescent="0.2">
      <c r="A24" s="164"/>
      <c r="B24" s="165"/>
      <c r="C24" s="82" t="s">
        <v>72</v>
      </c>
      <c r="D24" s="86"/>
      <c r="E24" s="86"/>
      <c r="F24" s="87" t="s">
        <v>65</v>
      </c>
      <c r="G24" s="88"/>
      <c r="H24" s="164"/>
      <c r="I24" s="165"/>
      <c r="J24" s="82" t="s">
        <v>72</v>
      </c>
      <c r="K24" s="86"/>
      <c r="L24" s="86"/>
      <c r="M24" s="87" t="s">
        <v>74</v>
      </c>
      <c r="N24" s="88"/>
      <c r="O24" s="164"/>
      <c r="P24" s="165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7" t="str">
        <f>'G-111'!E4:H4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3" t="s">
        <v>56</v>
      </c>
      <c r="B6" s="173"/>
      <c r="C6" s="173"/>
      <c r="D6" s="177" t="str">
        <f>'G-111'!D5:H5</f>
        <v>CALLE 30 X CARRERA 46</v>
      </c>
      <c r="E6" s="177"/>
      <c r="F6" s="177"/>
      <c r="G6" s="177"/>
      <c r="H6" s="177"/>
      <c r="I6" s="173" t="s">
        <v>53</v>
      </c>
      <c r="J6" s="173"/>
      <c r="K6" s="173"/>
      <c r="L6" s="178">
        <f>'G-111'!L5:N5</f>
        <v>3046</v>
      </c>
      <c r="M6" s="178"/>
      <c r="N6" s="178"/>
      <c r="O6" s="12"/>
      <c r="P6" s="173" t="s">
        <v>58</v>
      </c>
      <c r="Q6" s="173"/>
      <c r="R6" s="173"/>
      <c r="S6" s="212">
        <f>'G-111'!S6:U6</f>
        <v>43397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'G-111'!B10+'G-2'!B10+'G-13'!B10+'G-14 '!B10+'G-94'!B10</f>
        <v>519</v>
      </c>
      <c r="C10" s="46">
        <f>'G-111'!C10+'G-2'!C10+'G-13'!C10+'G-14 '!C10+'G-94'!C10</f>
        <v>583</v>
      </c>
      <c r="D10" s="46">
        <f>'G-111'!D10+'G-2'!D10+'G-13'!D10+'G-14 '!D10+'G-94'!D10</f>
        <v>61</v>
      </c>
      <c r="E10" s="46">
        <f>'G-111'!E10+'G-2'!E10+'G-13'!E10+'G-14 '!E10+'G-94'!E10</f>
        <v>37</v>
      </c>
      <c r="F10" s="6">
        <f t="shared" ref="F10:F22" si="0">B10*0.5+C10*1+D10*2+E10*2.5</f>
        <v>1057</v>
      </c>
      <c r="G10" s="2"/>
      <c r="H10" s="19" t="s">
        <v>4</v>
      </c>
      <c r="I10" s="46">
        <f>'G-111'!I10+'G-2'!I10+'G-13'!I10+'G-14 '!I10+'G-94'!I10</f>
        <v>125</v>
      </c>
      <c r="J10" s="46">
        <f>'G-111'!J10+'G-2'!J10+'G-13'!J10+'G-14 '!J10+'G-94'!J10</f>
        <v>403</v>
      </c>
      <c r="K10" s="46">
        <f>'G-111'!K10+'G-2'!K10+'G-13'!K10+'G-14 '!K10+'G-94'!K10</f>
        <v>54</v>
      </c>
      <c r="L10" s="46">
        <f>'G-111'!L10+'G-2'!L10+'G-13'!L10+'G-14 '!L10+'G-94'!L10</f>
        <v>53</v>
      </c>
      <c r="M10" s="6">
        <f t="shared" ref="M10:M22" si="1">I10*0.5+J10*1+K10*2+L10*2.5</f>
        <v>706</v>
      </c>
      <c r="N10" s="9">
        <f>F20+F21+F22+M10</f>
        <v>2592</v>
      </c>
      <c r="O10" s="19" t="s">
        <v>43</v>
      </c>
      <c r="P10" s="46">
        <f>'G-111'!P10+'G-2'!P10+'G-13'!P10+'G-14 '!P10+'G-94'!P10</f>
        <v>167</v>
      </c>
      <c r="Q10" s="46">
        <f>'G-111'!Q10+'G-2'!Q10+'G-13'!Q10+'G-14 '!Q10+'G-94'!Q10</f>
        <v>423</v>
      </c>
      <c r="R10" s="46">
        <f>'G-111'!R10+'G-2'!R10+'G-13'!R10+'G-14 '!R10+'G-94'!R10</f>
        <v>44</v>
      </c>
      <c r="S10" s="46">
        <f>'G-111'!S10+'G-2'!S10+'G-13'!S10+'G-14 '!S10+'G-94'!S10</f>
        <v>43</v>
      </c>
      <c r="T10" s="6">
        <f t="shared" ref="T10:T21" si="2">P10*0.5+Q10*1+R10*2+S10*2.5</f>
        <v>702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'G-111'!B11+'G-2'!B11+'G-13'!B11+'G-14 '!B11+'G-94'!B11</f>
        <v>445</v>
      </c>
      <c r="C11" s="46">
        <f>'G-111'!C11+'G-2'!C11+'G-13'!C11+'G-14 '!C11+'G-94'!C11</f>
        <v>573</v>
      </c>
      <c r="D11" s="46">
        <f>'G-111'!D11+'G-2'!D11+'G-13'!D11+'G-14 '!D11+'G-94'!D11</f>
        <v>65</v>
      </c>
      <c r="E11" s="46">
        <f>'G-111'!E11+'G-2'!E11+'G-13'!E11+'G-14 '!E11+'G-94'!E11</f>
        <v>41</v>
      </c>
      <c r="F11" s="6">
        <f t="shared" si="0"/>
        <v>1028</v>
      </c>
      <c r="G11" s="2"/>
      <c r="H11" s="19" t="s">
        <v>5</v>
      </c>
      <c r="I11" s="46">
        <f>'G-111'!I11+'G-2'!I11+'G-13'!I11+'G-14 '!I11+'G-94'!I11</f>
        <v>117</v>
      </c>
      <c r="J11" s="46">
        <f>'G-111'!J11+'G-2'!J11+'G-13'!J11+'G-14 '!J11+'G-94'!J11</f>
        <v>444</v>
      </c>
      <c r="K11" s="46">
        <f>'G-111'!K11+'G-2'!K11+'G-13'!K11+'G-14 '!K11+'G-94'!K11</f>
        <v>56</v>
      </c>
      <c r="L11" s="46">
        <f>'G-111'!L11+'G-2'!L11+'G-13'!L11+'G-14 '!L11+'G-94'!L11</f>
        <v>42</v>
      </c>
      <c r="M11" s="6">
        <f t="shared" si="1"/>
        <v>719.5</v>
      </c>
      <c r="N11" s="9">
        <f>F21+F22+M10+M11</f>
        <v>2671</v>
      </c>
      <c r="O11" s="19" t="s">
        <v>44</v>
      </c>
      <c r="P11" s="46">
        <f>'G-111'!P11+'G-2'!P11+'G-13'!P11+'G-14 '!P11+'G-94'!P11</f>
        <v>146</v>
      </c>
      <c r="Q11" s="46">
        <f>'G-111'!Q11+'G-2'!Q11+'G-13'!Q11+'G-14 '!Q11+'G-94'!Q11</f>
        <v>395</v>
      </c>
      <c r="R11" s="46">
        <f>'G-111'!R11+'G-2'!R11+'G-13'!R11+'G-14 '!R11+'G-94'!R11</f>
        <v>44</v>
      </c>
      <c r="S11" s="46">
        <f>'G-111'!S11+'G-2'!S11+'G-13'!S11+'G-14 '!S11+'G-94'!S11</f>
        <v>43</v>
      </c>
      <c r="T11" s="6">
        <f t="shared" si="2"/>
        <v>663.5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'G-111'!B12+'G-2'!B12+'G-13'!B12+'G-14 '!B12+'G-94'!B12</f>
        <v>304</v>
      </c>
      <c r="C12" s="46">
        <f>'G-111'!C12+'G-2'!C12+'G-13'!C12+'G-14 '!C12+'G-94'!C12</f>
        <v>627</v>
      </c>
      <c r="D12" s="46">
        <f>'G-111'!D12+'G-2'!D12+'G-13'!D12+'G-14 '!D12+'G-94'!D12</f>
        <v>79</v>
      </c>
      <c r="E12" s="46">
        <f>'G-111'!E12+'G-2'!E12+'G-13'!E12+'G-14 '!E12+'G-94'!E12</f>
        <v>40</v>
      </c>
      <c r="F12" s="6">
        <f t="shared" si="0"/>
        <v>1037</v>
      </c>
      <c r="G12" s="2"/>
      <c r="H12" s="19" t="s">
        <v>6</v>
      </c>
      <c r="I12" s="46">
        <f>'G-111'!I12+'G-2'!I12+'G-13'!I12+'G-14 '!I12+'G-94'!I12</f>
        <v>129</v>
      </c>
      <c r="J12" s="46">
        <f>'G-111'!J12+'G-2'!J12+'G-13'!J12+'G-14 '!J12+'G-94'!J12</f>
        <v>403</v>
      </c>
      <c r="K12" s="46">
        <f>'G-111'!K12+'G-2'!K12+'G-13'!K12+'G-14 '!K12+'G-94'!K12</f>
        <v>62</v>
      </c>
      <c r="L12" s="46">
        <f>'G-111'!L12+'G-2'!L12+'G-13'!L12+'G-14 '!L12+'G-94'!L12</f>
        <v>30</v>
      </c>
      <c r="M12" s="6">
        <f t="shared" si="1"/>
        <v>666.5</v>
      </c>
      <c r="N12" s="2">
        <f>F22+M10+M11+M12</f>
        <v>2721.5</v>
      </c>
      <c r="O12" s="19" t="s">
        <v>32</v>
      </c>
      <c r="P12" s="46">
        <f>'G-111'!P12+'G-2'!P12+'G-13'!P12+'G-14 '!P12+'G-94'!P12</f>
        <v>155</v>
      </c>
      <c r="Q12" s="46">
        <f>'G-111'!Q12+'G-2'!Q12+'G-13'!Q12+'G-14 '!Q12+'G-94'!Q12</f>
        <v>473</v>
      </c>
      <c r="R12" s="46">
        <f>'G-111'!R12+'G-2'!R12+'G-13'!R12+'G-14 '!R12+'G-94'!R12</f>
        <v>73</v>
      </c>
      <c r="S12" s="46">
        <f>'G-111'!S12+'G-2'!S12+'G-13'!S12+'G-14 '!S12+'G-94'!S12</f>
        <v>48</v>
      </c>
      <c r="T12" s="6">
        <f t="shared" si="2"/>
        <v>816.5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'G-111'!B13+'G-2'!B13+'G-13'!B13+'G-14 '!B13+'G-94'!B13</f>
        <v>206</v>
      </c>
      <c r="C13" s="46">
        <f>'G-111'!C13+'G-2'!C13+'G-13'!C13+'G-14 '!C13+'G-94'!C13</f>
        <v>455</v>
      </c>
      <c r="D13" s="46">
        <f>'G-111'!D13+'G-2'!D13+'G-13'!D13+'G-14 '!D13+'G-94'!D13</f>
        <v>61</v>
      </c>
      <c r="E13" s="46">
        <f>'G-111'!E13+'G-2'!E13+'G-13'!E13+'G-14 '!E13+'G-94'!E13</f>
        <v>39</v>
      </c>
      <c r="F13" s="6">
        <f t="shared" si="0"/>
        <v>777.5</v>
      </c>
      <c r="G13" s="2">
        <f t="shared" ref="G13:G19" si="3">F10+F11+F12+F13</f>
        <v>3899.5</v>
      </c>
      <c r="H13" s="19" t="s">
        <v>7</v>
      </c>
      <c r="I13" s="46">
        <f>'G-111'!I13+'G-2'!I13+'G-13'!I13+'G-14 '!I13+'G-94'!I13</f>
        <v>132</v>
      </c>
      <c r="J13" s="46">
        <f>'G-111'!J13+'G-2'!J13+'G-13'!J13+'G-14 '!J13+'G-94'!J13</f>
        <v>417</v>
      </c>
      <c r="K13" s="46">
        <f>'G-111'!K13+'G-2'!K13+'G-13'!K13+'G-14 '!K13+'G-94'!K13</f>
        <v>52</v>
      </c>
      <c r="L13" s="46">
        <f>'G-111'!L13+'G-2'!L13+'G-13'!L13+'G-14 '!L13+'G-94'!L13</f>
        <v>34</v>
      </c>
      <c r="M13" s="6">
        <f t="shared" si="1"/>
        <v>672</v>
      </c>
      <c r="N13" s="2">
        <f t="shared" ref="N13:N18" si="4">M10+M11+M12+M13</f>
        <v>2764</v>
      </c>
      <c r="O13" s="19" t="s">
        <v>33</v>
      </c>
      <c r="P13" s="46">
        <f>'G-111'!P13+'G-2'!P13+'G-13'!P13+'G-14 '!P13+'G-94'!P13</f>
        <v>168</v>
      </c>
      <c r="Q13" s="46">
        <f>'G-111'!Q13+'G-2'!Q13+'G-13'!Q13+'G-14 '!Q13+'G-94'!Q13</f>
        <v>466</v>
      </c>
      <c r="R13" s="46">
        <f>'G-111'!R13+'G-2'!R13+'G-13'!R13+'G-14 '!R13+'G-94'!R13</f>
        <v>70</v>
      </c>
      <c r="S13" s="46">
        <f>'G-111'!S13+'G-2'!S13+'G-13'!S13+'G-14 '!S13+'G-94'!S13</f>
        <v>43</v>
      </c>
      <c r="T13" s="6">
        <f t="shared" si="2"/>
        <v>797.5</v>
      </c>
      <c r="U13" s="2">
        <f t="shared" ref="U13:U21" si="5">T10+T11+T12+T13</f>
        <v>2979.5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'G-111'!B14+'G-2'!B14+'G-13'!B14+'G-14 '!B14+'G-94'!B14</f>
        <v>183</v>
      </c>
      <c r="C14" s="46">
        <f>'G-111'!C14+'G-2'!C14+'G-13'!C14+'G-14 '!C14+'G-94'!C14</f>
        <v>587</v>
      </c>
      <c r="D14" s="46">
        <f>'G-111'!D14+'G-2'!D14+'G-13'!D14+'G-14 '!D14+'G-94'!D14</f>
        <v>55</v>
      </c>
      <c r="E14" s="46">
        <f>'G-111'!E14+'G-2'!E14+'G-13'!E14+'G-14 '!E14+'G-94'!E14</f>
        <v>46</v>
      </c>
      <c r="F14" s="6">
        <f t="shared" si="0"/>
        <v>903.5</v>
      </c>
      <c r="G14" s="2">
        <f t="shared" si="3"/>
        <v>3746</v>
      </c>
      <c r="H14" s="19" t="s">
        <v>9</v>
      </c>
      <c r="I14" s="46">
        <f>'G-111'!I14+'G-2'!I14+'G-13'!I14+'G-14 '!I14+'G-94'!I14</f>
        <v>120</v>
      </c>
      <c r="J14" s="46">
        <f>'G-111'!J14+'G-2'!J14+'G-13'!J14+'G-14 '!J14+'G-94'!J14</f>
        <v>407</v>
      </c>
      <c r="K14" s="46">
        <f>'G-111'!K14+'G-2'!K14+'G-13'!K14+'G-14 '!K14+'G-94'!K14</f>
        <v>53</v>
      </c>
      <c r="L14" s="46">
        <f>'G-111'!L14+'G-2'!L14+'G-13'!L14+'G-14 '!L14+'G-94'!L14</f>
        <v>28</v>
      </c>
      <c r="M14" s="6">
        <f t="shared" si="1"/>
        <v>643</v>
      </c>
      <c r="N14" s="2">
        <f t="shared" si="4"/>
        <v>2701</v>
      </c>
      <c r="O14" s="19" t="s">
        <v>29</v>
      </c>
      <c r="P14" s="46">
        <f>'G-111'!P14+'G-2'!P14+'G-13'!P14+'G-14 '!P14+'G-94'!P14</f>
        <v>146</v>
      </c>
      <c r="Q14" s="46">
        <f>'G-111'!Q14+'G-2'!Q14+'G-13'!Q14+'G-14 '!Q14+'G-94'!Q14</f>
        <v>524</v>
      </c>
      <c r="R14" s="46">
        <f>'G-111'!R14+'G-2'!R14+'G-13'!R14+'G-14 '!R14+'G-94'!R14</f>
        <v>58</v>
      </c>
      <c r="S14" s="46">
        <f>'G-111'!S14+'G-2'!S14+'G-13'!S14+'G-14 '!S14+'G-94'!S14</f>
        <v>53</v>
      </c>
      <c r="T14" s="6">
        <f t="shared" si="2"/>
        <v>845.5</v>
      </c>
      <c r="U14" s="2">
        <f t="shared" si="5"/>
        <v>3123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'G-111'!B15+'G-2'!B15+'G-13'!B15+'G-14 '!B15+'G-94'!B15</f>
        <v>152</v>
      </c>
      <c r="C15" s="46">
        <f>'G-111'!C15+'G-2'!C15+'G-13'!C15+'G-14 '!C15+'G-94'!C15</f>
        <v>410</v>
      </c>
      <c r="D15" s="46">
        <f>'G-111'!D15+'G-2'!D15+'G-13'!D15+'G-14 '!D15+'G-94'!D15</f>
        <v>67</v>
      </c>
      <c r="E15" s="46">
        <f>'G-111'!E15+'G-2'!E15+'G-13'!E15+'G-14 '!E15+'G-94'!E15</f>
        <v>34</v>
      </c>
      <c r="F15" s="6">
        <f t="shared" si="0"/>
        <v>705</v>
      </c>
      <c r="G15" s="2">
        <f t="shared" si="3"/>
        <v>3423</v>
      </c>
      <c r="H15" s="19" t="s">
        <v>12</v>
      </c>
      <c r="I15" s="46">
        <f>'G-111'!I15+'G-2'!I15+'G-13'!I15+'G-14 '!I15+'G-94'!I15</f>
        <v>115</v>
      </c>
      <c r="J15" s="46">
        <f>'G-111'!J15+'G-2'!J15+'G-13'!J15+'G-14 '!J15+'G-94'!J15</f>
        <v>398</v>
      </c>
      <c r="K15" s="46">
        <f>'G-111'!K15+'G-2'!K15+'G-13'!K15+'G-14 '!K15+'G-94'!K15</f>
        <v>45</v>
      </c>
      <c r="L15" s="46">
        <f>'G-111'!L15+'G-2'!L15+'G-13'!L15+'G-14 '!L15+'G-94'!L15</f>
        <v>30</v>
      </c>
      <c r="M15" s="6">
        <f t="shared" si="1"/>
        <v>620.5</v>
      </c>
      <c r="N15" s="2">
        <f t="shared" si="4"/>
        <v>2602</v>
      </c>
      <c r="O15" s="18" t="s">
        <v>30</v>
      </c>
      <c r="P15" s="46">
        <f>'G-111'!P15+'G-2'!P15+'G-13'!P15+'G-14 '!P15+'G-94'!P15</f>
        <v>167</v>
      </c>
      <c r="Q15" s="46">
        <f>'G-111'!Q15+'G-2'!Q15+'G-13'!Q15+'G-14 '!Q15+'G-94'!Q15</f>
        <v>560</v>
      </c>
      <c r="R15" s="46">
        <f>'G-111'!R15+'G-2'!R15+'G-13'!R15+'G-14 '!R15+'G-94'!R15</f>
        <v>59</v>
      </c>
      <c r="S15" s="46">
        <f>'G-111'!S15+'G-2'!S15+'G-13'!S15+'G-14 '!S15+'G-94'!S15</f>
        <v>45</v>
      </c>
      <c r="T15" s="6">
        <f t="shared" si="2"/>
        <v>874</v>
      </c>
      <c r="U15" s="2">
        <f t="shared" si="5"/>
        <v>3333.5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'G-111'!B16+'G-2'!B16+'G-13'!B16+'G-14 '!B16+'G-94'!B16</f>
        <v>137</v>
      </c>
      <c r="C16" s="46">
        <f>'G-111'!C16+'G-2'!C16+'G-13'!C16+'G-14 '!C16+'G-94'!C16</f>
        <v>365</v>
      </c>
      <c r="D16" s="46">
        <f>'G-111'!D16+'G-2'!D16+'G-13'!D16+'G-14 '!D16+'G-94'!D16</f>
        <v>53</v>
      </c>
      <c r="E16" s="46">
        <f>'G-111'!E16+'G-2'!E16+'G-13'!E16+'G-14 '!E16+'G-94'!E16</f>
        <v>27</v>
      </c>
      <c r="F16" s="6">
        <f t="shared" si="0"/>
        <v>607</v>
      </c>
      <c r="G16" s="2">
        <f t="shared" si="3"/>
        <v>2993</v>
      </c>
      <c r="H16" s="19" t="s">
        <v>15</v>
      </c>
      <c r="I16" s="46">
        <f>'G-111'!I16+'G-2'!I16+'G-13'!I16+'G-14 '!I16+'G-94'!I16</f>
        <v>114</v>
      </c>
      <c r="J16" s="46">
        <f>'G-111'!J16+'G-2'!J16+'G-13'!J16+'G-14 '!J16+'G-94'!J16</f>
        <v>409</v>
      </c>
      <c r="K16" s="46">
        <f>'G-111'!K16+'G-2'!K16+'G-13'!K16+'G-14 '!K16+'G-94'!K16</f>
        <v>46</v>
      </c>
      <c r="L16" s="46">
        <f>'G-111'!L16+'G-2'!L16+'G-13'!L16+'G-14 '!L16+'G-94'!L16</f>
        <v>38</v>
      </c>
      <c r="M16" s="6">
        <f t="shared" si="1"/>
        <v>653</v>
      </c>
      <c r="N16" s="2">
        <f t="shared" si="4"/>
        <v>2588.5</v>
      </c>
      <c r="O16" s="19" t="s">
        <v>8</v>
      </c>
      <c r="P16" s="46">
        <f>'G-111'!P16+'G-2'!P16+'G-13'!P16+'G-14 '!P16+'G-94'!P16</f>
        <v>200</v>
      </c>
      <c r="Q16" s="46">
        <f>'G-111'!Q16+'G-2'!Q16+'G-13'!Q16+'G-14 '!Q16+'G-94'!Q16</f>
        <v>651</v>
      </c>
      <c r="R16" s="46">
        <f>'G-111'!R16+'G-2'!R16+'G-13'!R16+'G-14 '!R16+'G-94'!R16</f>
        <v>59</v>
      </c>
      <c r="S16" s="46">
        <f>'G-111'!S16+'G-2'!S16+'G-13'!S16+'G-14 '!S16+'G-94'!S16</f>
        <v>34</v>
      </c>
      <c r="T16" s="6">
        <f t="shared" si="2"/>
        <v>954</v>
      </c>
      <c r="U16" s="2">
        <f t="shared" si="5"/>
        <v>3471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'G-111'!B17+'G-2'!B17+'G-13'!B17+'G-14 '!B17+'G-94'!B17</f>
        <v>140</v>
      </c>
      <c r="C17" s="46">
        <f>'G-111'!C17+'G-2'!C17+'G-13'!C17+'G-14 '!C17+'G-94'!C17</f>
        <v>314</v>
      </c>
      <c r="D17" s="46">
        <f>'G-111'!D17+'G-2'!D17+'G-13'!D17+'G-14 '!D17+'G-94'!D17</f>
        <v>50</v>
      </c>
      <c r="E17" s="46">
        <f>'G-111'!E17+'G-2'!E17+'G-13'!E17+'G-14 '!E17+'G-94'!E17</f>
        <v>32</v>
      </c>
      <c r="F17" s="6">
        <f t="shared" si="0"/>
        <v>564</v>
      </c>
      <c r="G17" s="2">
        <f t="shared" si="3"/>
        <v>2779.5</v>
      </c>
      <c r="H17" s="19" t="s">
        <v>18</v>
      </c>
      <c r="I17" s="46">
        <f>'G-111'!I17+'G-2'!I17+'G-13'!I17+'G-14 '!I17+'G-94'!I17</f>
        <v>199</v>
      </c>
      <c r="J17" s="46">
        <f>'G-111'!J17+'G-2'!J17+'G-13'!J17+'G-14 '!J17+'G-94'!J17</f>
        <v>400</v>
      </c>
      <c r="K17" s="46">
        <f>'G-111'!K17+'G-2'!K17+'G-13'!K17+'G-14 '!K17+'G-94'!K17</f>
        <v>50</v>
      </c>
      <c r="L17" s="46">
        <f>'G-111'!L17+'G-2'!L17+'G-13'!L17+'G-14 '!L17+'G-94'!L17</f>
        <v>46</v>
      </c>
      <c r="M17" s="6">
        <f t="shared" si="1"/>
        <v>714.5</v>
      </c>
      <c r="N17" s="2">
        <f t="shared" si="4"/>
        <v>2631</v>
      </c>
      <c r="O17" s="19" t="s">
        <v>10</v>
      </c>
      <c r="P17" s="46">
        <f>'G-111'!P17+'G-2'!P17+'G-13'!P17+'G-14 '!P17+'G-94'!P17</f>
        <v>196</v>
      </c>
      <c r="Q17" s="46">
        <f>'G-111'!Q17+'G-2'!Q17+'G-13'!Q17+'G-14 '!Q17+'G-94'!Q17</f>
        <v>521</v>
      </c>
      <c r="R17" s="46">
        <f>'G-111'!R17+'G-2'!R17+'G-13'!R17+'G-14 '!R17+'G-94'!R17</f>
        <v>35</v>
      </c>
      <c r="S17" s="46">
        <f>'G-111'!S17+'G-2'!S17+'G-13'!S17+'G-14 '!S17+'G-94'!S17</f>
        <v>28</v>
      </c>
      <c r="T17" s="6">
        <f t="shared" si="2"/>
        <v>759</v>
      </c>
      <c r="U17" s="2">
        <f t="shared" si="5"/>
        <v>3432.5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'G-111'!B18+'G-2'!B18+'G-13'!B18+'G-14 '!B18+'G-94'!B18</f>
        <v>150</v>
      </c>
      <c r="C18" s="46">
        <f>'G-111'!C18+'G-2'!C18+'G-13'!C18+'G-14 '!C18+'G-94'!C18</f>
        <v>397</v>
      </c>
      <c r="D18" s="46">
        <f>'G-111'!D18+'G-2'!D18+'G-13'!D18+'G-14 '!D18+'G-94'!D18</f>
        <v>52</v>
      </c>
      <c r="E18" s="46">
        <f>'G-111'!E18+'G-2'!E18+'G-13'!E18+'G-14 '!E18+'G-94'!E18</f>
        <v>27</v>
      </c>
      <c r="F18" s="6">
        <f t="shared" si="0"/>
        <v>643.5</v>
      </c>
      <c r="G18" s="2">
        <f t="shared" si="3"/>
        <v>2519.5</v>
      </c>
      <c r="H18" s="19" t="s">
        <v>20</v>
      </c>
      <c r="I18" s="46">
        <f>'G-111'!I18+'G-2'!I18+'G-13'!I18+'G-14 '!I18+'G-94'!I18</f>
        <v>196</v>
      </c>
      <c r="J18" s="46">
        <f>'G-111'!J18+'G-2'!J18+'G-13'!J18+'G-14 '!J18+'G-94'!J18</f>
        <v>382</v>
      </c>
      <c r="K18" s="46">
        <f>'G-111'!K18+'G-2'!K18+'G-13'!K18+'G-14 '!K18+'G-94'!K18</f>
        <v>56</v>
      </c>
      <c r="L18" s="46">
        <f>'G-111'!L18+'G-2'!L18+'G-13'!L18+'G-14 '!L18+'G-94'!L18</f>
        <v>43</v>
      </c>
      <c r="M18" s="6">
        <f t="shared" si="1"/>
        <v>699.5</v>
      </c>
      <c r="N18" s="2">
        <f t="shared" si="4"/>
        <v>2687.5</v>
      </c>
      <c r="O18" s="19" t="s">
        <v>13</v>
      </c>
      <c r="P18" s="46">
        <f>'G-111'!P18+'G-2'!P18+'G-13'!P18+'G-14 '!P18+'G-94'!P18</f>
        <v>212</v>
      </c>
      <c r="Q18" s="46">
        <f>'G-111'!Q18+'G-2'!Q18+'G-13'!Q18+'G-14 '!Q18+'G-94'!Q18</f>
        <v>573</v>
      </c>
      <c r="R18" s="46">
        <f>'G-111'!R18+'G-2'!R18+'G-13'!R18+'G-14 '!R18+'G-94'!R18</f>
        <v>59</v>
      </c>
      <c r="S18" s="46">
        <f>'G-111'!S18+'G-2'!S18+'G-13'!S18+'G-14 '!S18+'G-94'!S18</f>
        <v>27</v>
      </c>
      <c r="T18" s="6">
        <f t="shared" si="2"/>
        <v>864.5</v>
      </c>
      <c r="U18" s="2">
        <f t="shared" si="5"/>
        <v>3451.5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'G-111'!B19+'G-2'!B19+'G-13'!B19+'G-14 '!B19+'G-94'!B19</f>
        <v>146</v>
      </c>
      <c r="C19" s="47">
        <f>'G-111'!C19+'G-2'!C19+'G-13'!C19+'G-14 '!C19+'G-94'!C19</f>
        <v>348</v>
      </c>
      <c r="D19" s="47">
        <f>'G-111'!D19+'G-2'!D19+'G-13'!D19+'G-14 '!D19+'G-94'!D19</f>
        <v>47</v>
      </c>
      <c r="E19" s="47">
        <f>'G-111'!E19+'G-2'!E19+'G-13'!E19+'G-14 '!E19+'G-94'!E19</f>
        <v>41</v>
      </c>
      <c r="F19" s="7">
        <f t="shared" si="0"/>
        <v>617.5</v>
      </c>
      <c r="G19" s="3">
        <f t="shared" si="3"/>
        <v>2432</v>
      </c>
      <c r="H19" s="20" t="s">
        <v>22</v>
      </c>
      <c r="I19" s="46">
        <f>'G-111'!I19+'G-2'!I19+'G-13'!I19+'G-14 '!I19+'G-94'!I19</f>
        <v>130</v>
      </c>
      <c r="J19" s="46">
        <f>'G-111'!J19+'G-2'!J19+'G-13'!J19+'G-14 '!J19+'G-94'!J19</f>
        <v>308</v>
      </c>
      <c r="K19" s="46">
        <f>'G-111'!K19+'G-2'!K19+'G-13'!K19+'G-14 '!K19+'G-94'!K19</f>
        <v>40</v>
      </c>
      <c r="L19" s="46">
        <f>'G-111'!L19+'G-2'!L19+'G-13'!L19+'G-14 '!L19+'G-94'!L19</f>
        <v>38</v>
      </c>
      <c r="M19" s="6">
        <f t="shared" si="1"/>
        <v>548</v>
      </c>
      <c r="N19" s="2">
        <f>M16+M17+M18+M19</f>
        <v>2615</v>
      </c>
      <c r="O19" s="19" t="s">
        <v>16</v>
      </c>
      <c r="P19" s="46">
        <f>'G-111'!P19+'G-2'!P19+'G-13'!P19+'G-14 '!P19+'G-94'!P19</f>
        <v>190</v>
      </c>
      <c r="Q19" s="46">
        <f>'G-111'!Q19+'G-2'!Q19+'G-13'!Q19+'G-14 '!Q19+'G-94'!Q19</f>
        <v>541</v>
      </c>
      <c r="R19" s="46">
        <f>'G-111'!R19+'G-2'!R19+'G-13'!R19+'G-14 '!R19+'G-94'!R19</f>
        <v>54</v>
      </c>
      <c r="S19" s="46">
        <f>'G-111'!S19+'G-2'!S19+'G-13'!S19+'G-14 '!S19+'G-94'!S19</f>
        <v>20</v>
      </c>
      <c r="T19" s="6">
        <f t="shared" si="2"/>
        <v>794</v>
      </c>
      <c r="U19" s="2">
        <f t="shared" si="5"/>
        <v>3371.5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'G-111'!B20+'G-2'!B20+'G-13'!B20+'G-14 '!B20+'G-94'!B20</f>
        <v>132</v>
      </c>
      <c r="C20" s="45">
        <f>'G-111'!C20+'G-2'!C20+'G-13'!C20+'G-14 '!C20+'G-94'!C20</f>
        <v>382</v>
      </c>
      <c r="D20" s="45">
        <f>'G-111'!D20+'G-2'!D20+'G-13'!D20+'G-14 '!D20+'G-94'!D20</f>
        <v>50</v>
      </c>
      <c r="E20" s="45">
        <f>'G-111'!E20+'G-2'!E20+'G-13'!E20+'G-14 '!E20+'G-94'!E20</f>
        <v>37</v>
      </c>
      <c r="F20" s="8">
        <f t="shared" si="0"/>
        <v>640.5</v>
      </c>
      <c r="G20" s="35"/>
      <c r="H20" s="19" t="s">
        <v>24</v>
      </c>
      <c r="I20" s="46">
        <f>'G-111'!I20+'G-2'!I20+'G-13'!I20+'G-14 '!I20+'G-94'!I20</f>
        <v>137</v>
      </c>
      <c r="J20" s="46">
        <f>'G-111'!J20+'G-2'!J20+'G-13'!J20+'G-14 '!J20+'G-94'!J20</f>
        <v>368</v>
      </c>
      <c r="K20" s="46">
        <f>'G-111'!K20+'G-2'!K20+'G-13'!K20+'G-14 '!K20+'G-94'!K20</f>
        <v>58</v>
      </c>
      <c r="L20" s="46">
        <f>'G-111'!L20+'G-2'!L20+'G-13'!L20+'G-14 '!L20+'G-94'!L20</f>
        <v>45</v>
      </c>
      <c r="M20" s="8">
        <f t="shared" si="1"/>
        <v>665</v>
      </c>
      <c r="N20" s="2">
        <f>M17+M18+M19+M20</f>
        <v>2627</v>
      </c>
      <c r="O20" s="19" t="s">
        <v>45</v>
      </c>
      <c r="P20" s="46">
        <f>'G-111'!P20+'G-2'!P20+'G-13'!P20+'G-14 '!P20+'G-94'!P20</f>
        <v>192</v>
      </c>
      <c r="Q20" s="46">
        <f>'G-111'!Q20+'G-2'!Q20+'G-13'!Q20+'G-14 '!Q20+'G-94'!Q20</f>
        <v>514</v>
      </c>
      <c r="R20" s="46">
        <f>'G-111'!R20+'G-2'!R20+'G-13'!R20+'G-14 '!R20+'G-94'!R20</f>
        <v>47</v>
      </c>
      <c r="S20" s="46">
        <f>'G-111'!S20+'G-2'!S20+'G-13'!S20+'G-14 '!S20+'G-94'!S20</f>
        <v>23</v>
      </c>
      <c r="T20" s="8">
        <f t="shared" si="2"/>
        <v>761.5</v>
      </c>
      <c r="U20" s="2">
        <f t="shared" si="5"/>
        <v>3179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f>'G-111'!B21+'G-2'!B21+'G-13'!B21+'G-14 '!B21+'G-94'!B21</f>
        <v>120</v>
      </c>
      <c r="C21" s="46">
        <f>'G-111'!C21+'G-2'!C21+'G-13'!C21+'G-14 '!C21+'G-94'!C21</f>
        <v>358</v>
      </c>
      <c r="D21" s="46">
        <f>'G-111'!D21+'G-2'!D21+'G-13'!D21+'G-14 '!D21+'G-94'!D21</f>
        <v>54</v>
      </c>
      <c r="E21" s="46">
        <f>'G-111'!E21+'G-2'!E21+'G-13'!E21+'G-14 '!E21+'G-94'!E21</f>
        <v>36</v>
      </c>
      <c r="F21" s="6">
        <f t="shared" si="0"/>
        <v>616</v>
      </c>
      <c r="G21" s="36"/>
      <c r="H21" s="20" t="s">
        <v>25</v>
      </c>
      <c r="I21" s="46">
        <f>'G-111'!I21+'G-2'!I21+'G-13'!I21+'G-14 '!I21+'G-94'!I21</f>
        <v>112</v>
      </c>
      <c r="J21" s="46">
        <f>'G-111'!J21+'G-2'!J21+'G-13'!J21+'G-14 '!J21+'G-94'!J21</f>
        <v>341</v>
      </c>
      <c r="K21" s="46">
        <f>'G-111'!K21+'G-2'!K21+'G-13'!K21+'G-14 '!K21+'G-94'!K21</f>
        <v>48</v>
      </c>
      <c r="L21" s="46">
        <f>'G-111'!L21+'G-2'!L21+'G-13'!L21+'G-14 '!L21+'G-94'!L21</f>
        <v>56</v>
      </c>
      <c r="M21" s="6">
        <f t="shared" si="1"/>
        <v>633</v>
      </c>
      <c r="N21" s="2">
        <f>M18+M19+M20+M21</f>
        <v>2545.5</v>
      </c>
      <c r="O21" s="21" t="s">
        <v>46</v>
      </c>
      <c r="P21" s="47">
        <f>'G-111'!P21+'G-2'!P21+'G-13'!P21+'G-14 '!P21+'G-94'!P21</f>
        <v>180</v>
      </c>
      <c r="Q21" s="47">
        <f>'G-111'!Q21+'G-2'!Q21+'G-13'!Q21+'G-14 '!Q21+'G-94'!Q21</f>
        <v>507</v>
      </c>
      <c r="R21" s="47">
        <f>'G-111'!R21+'G-2'!R21+'G-13'!R21+'G-14 '!R21+'G-94'!R21</f>
        <v>46</v>
      </c>
      <c r="S21" s="47">
        <f>'G-111'!S21+'G-2'!S21+'G-13'!S21+'G-14 '!S21+'G-94'!S21</f>
        <v>19</v>
      </c>
      <c r="T21" s="7">
        <f t="shared" si="2"/>
        <v>736.5</v>
      </c>
      <c r="U21" s="3">
        <f t="shared" si="5"/>
        <v>3156.5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f>'G-111'!B22+'G-2'!B22+'G-13'!B22+'G-14 '!B22+'G-94'!B22</f>
        <v>104</v>
      </c>
      <c r="C22" s="46">
        <f>'G-111'!C22+'G-2'!C22+'G-13'!C22+'G-14 '!C22+'G-94'!C22</f>
        <v>380</v>
      </c>
      <c r="D22" s="46">
        <f>'G-111'!D22+'G-2'!D22+'G-13'!D22+'G-14 '!D22+'G-94'!D22</f>
        <v>50</v>
      </c>
      <c r="E22" s="46">
        <f>'G-111'!E22+'G-2'!E22+'G-13'!E22+'G-14 '!E22+'G-94'!E22</f>
        <v>39</v>
      </c>
      <c r="F22" s="6">
        <f t="shared" si="0"/>
        <v>629.5</v>
      </c>
      <c r="G22" s="2"/>
      <c r="H22" s="21" t="s">
        <v>26</v>
      </c>
      <c r="I22" s="46">
        <f>'G-111'!I22+'G-2'!I22+'G-13'!I22+'G-14 '!I22+'G-94'!I22</f>
        <v>178</v>
      </c>
      <c r="J22" s="46">
        <f>'G-111'!J22+'G-2'!J22+'G-13'!J22+'G-14 '!J22+'G-94'!J22</f>
        <v>431</v>
      </c>
      <c r="K22" s="46">
        <f>'G-111'!K22+'G-2'!K22+'G-13'!K22+'G-14 '!K22+'G-94'!K22</f>
        <v>61</v>
      </c>
      <c r="L22" s="46">
        <f>'G-111'!L22+'G-2'!L22+'G-13'!L22+'G-14 '!L22+'G-94'!L22</f>
        <v>54</v>
      </c>
      <c r="M22" s="6">
        <f t="shared" si="1"/>
        <v>777</v>
      </c>
      <c r="N22" s="3">
        <f>M19+M20+M21+M22</f>
        <v>2623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3899.5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2764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3471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72</v>
      </c>
      <c r="D24" s="86"/>
      <c r="E24" s="86"/>
      <c r="F24" s="87" t="s">
        <v>64</v>
      </c>
      <c r="G24" s="88"/>
      <c r="H24" s="164"/>
      <c r="I24" s="165"/>
      <c r="J24" s="82" t="s">
        <v>72</v>
      </c>
      <c r="K24" s="86"/>
      <c r="L24" s="86"/>
      <c r="M24" s="87" t="s">
        <v>75</v>
      </c>
      <c r="N24" s="88"/>
      <c r="O24" s="164"/>
      <c r="P24" s="165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topLeftCell="A31" workbookViewId="0">
      <selection activeCell="N52" sqref="N5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4" t="s">
        <v>31</v>
      </c>
      <c r="B1" s="104"/>
      <c r="C1" s="104"/>
      <c r="D1" s="104"/>
      <c r="E1" s="104"/>
      <c r="F1" s="105"/>
      <c r="G1" s="105"/>
      <c r="H1" s="105"/>
      <c r="I1" s="105"/>
      <c r="J1" s="105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6"/>
      <c r="B3" s="106"/>
      <c r="C3" s="105"/>
      <c r="D3" s="105"/>
      <c r="E3" s="105"/>
      <c r="F3" s="105"/>
      <c r="G3" s="105"/>
      <c r="H3" s="105"/>
      <c r="I3" s="107"/>
      <c r="J3" s="108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09"/>
      <c r="G4" s="105"/>
      <c r="H4" s="105"/>
      <c r="I4" s="105"/>
      <c r="J4" s="105"/>
    </row>
    <row r="5" spans="1:10" x14ac:dyDescent="0.2">
      <c r="A5" s="173" t="s">
        <v>56</v>
      </c>
      <c r="B5" s="173"/>
      <c r="C5" s="222" t="str">
        <f>'G-111'!D5</f>
        <v>CALLE 30 X CARRERA 46</v>
      </c>
      <c r="D5" s="222"/>
      <c r="E5" s="222"/>
      <c r="F5" s="110"/>
      <c r="G5" s="111"/>
      <c r="H5" s="103" t="s">
        <v>53</v>
      </c>
      <c r="I5" s="223">
        <f>'G-111'!L5</f>
        <v>3046</v>
      </c>
      <c r="J5" s="223"/>
    </row>
    <row r="6" spans="1:10" x14ac:dyDescent="0.2">
      <c r="A6" s="173" t="s">
        <v>112</v>
      </c>
      <c r="B6" s="173"/>
      <c r="C6" s="224" t="s">
        <v>136</v>
      </c>
      <c r="D6" s="224"/>
      <c r="E6" s="224"/>
      <c r="F6" s="110"/>
      <c r="G6" s="111"/>
      <c r="H6" s="103" t="s">
        <v>58</v>
      </c>
      <c r="I6" s="225">
        <f>'G-111'!S6</f>
        <v>43397</v>
      </c>
      <c r="J6" s="225"/>
    </row>
    <row r="7" spans="1:10" x14ac:dyDescent="0.2">
      <c r="A7" s="112"/>
      <c r="B7" s="112"/>
      <c r="C7" s="226"/>
      <c r="D7" s="226"/>
      <c r="E7" s="226"/>
      <c r="F7" s="226"/>
      <c r="G7" s="109"/>
      <c r="H7" s="113"/>
      <c r="I7" s="114"/>
      <c r="J7" s="105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5" t="s">
        <v>117</v>
      </c>
      <c r="F8" s="116" t="s">
        <v>118</v>
      </c>
      <c r="G8" s="117" t="s">
        <v>119</v>
      </c>
      <c r="H8" s="116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8" t="s">
        <v>52</v>
      </c>
      <c r="F9" s="119" t="s">
        <v>0</v>
      </c>
      <c r="G9" s="120" t="s">
        <v>2</v>
      </c>
      <c r="H9" s="119" t="s">
        <v>3</v>
      </c>
      <c r="I9" s="232"/>
      <c r="J9" s="234"/>
    </row>
    <row r="10" spans="1:10" x14ac:dyDescent="0.2">
      <c r="A10" s="213" t="s">
        <v>154</v>
      </c>
      <c r="B10" s="216">
        <v>3</v>
      </c>
      <c r="C10" s="121"/>
      <c r="D10" s="122" t="s">
        <v>123</v>
      </c>
      <c r="E10" s="75">
        <v>13</v>
      </c>
      <c r="F10" s="75">
        <v>157</v>
      </c>
      <c r="G10" s="75">
        <v>7</v>
      </c>
      <c r="H10" s="75">
        <v>5</v>
      </c>
      <c r="I10" s="75">
        <f>E10*0.5+F10+G10*2+H10*2.5</f>
        <v>190</v>
      </c>
      <c r="J10" s="123">
        <f>IF(I10=0,"0,00",I10/SUM(I10:I12)*100)</f>
        <v>39.832285115303982</v>
      </c>
    </row>
    <row r="11" spans="1:10" x14ac:dyDescent="0.2">
      <c r="A11" s="214"/>
      <c r="B11" s="217"/>
      <c r="C11" s="121" t="s">
        <v>124</v>
      </c>
      <c r="D11" s="124" t="s">
        <v>125</v>
      </c>
      <c r="E11" s="125">
        <v>13</v>
      </c>
      <c r="F11" s="125">
        <v>226</v>
      </c>
      <c r="G11" s="125">
        <v>1</v>
      </c>
      <c r="H11" s="125">
        <v>21</v>
      </c>
      <c r="I11" s="125">
        <f t="shared" ref="I11:I45" si="0">E11*0.5+F11+G11*2+H11*2.5</f>
        <v>287</v>
      </c>
      <c r="J11" s="126">
        <f>IF(I11=0,"0,00",I11/SUM(I10:I12)*100)</f>
        <v>60.167714884696025</v>
      </c>
    </row>
    <row r="12" spans="1:10" x14ac:dyDescent="0.2">
      <c r="A12" s="214"/>
      <c r="B12" s="217"/>
      <c r="C12" s="127" t="s">
        <v>137</v>
      </c>
      <c r="D12" s="128" t="s">
        <v>126</v>
      </c>
      <c r="E12" s="74">
        <v>0</v>
      </c>
      <c r="F12" s="74">
        <v>0</v>
      </c>
      <c r="G12" s="74">
        <v>0</v>
      </c>
      <c r="H12" s="74">
        <v>0</v>
      </c>
      <c r="I12" s="129">
        <f t="shared" si="0"/>
        <v>0</v>
      </c>
      <c r="J12" s="130" t="str">
        <f>IF(I12=0,"0,00",I12/SUM(I10:I12)*100)</f>
        <v>0,00</v>
      </c>
    </row>
    <row r="13" spans="1:10" x14ac:dyDescent="0.2">
      <c r="A13" s="214"/>
      <c r="B13" s="217"/>
      <c r="C13" s="131"/>
      <c r="D13" s="122" t="s">
        <v>123</v>
      </c>
      <c r="E13" s="75">
        <v>10</v>
      </c>
      <c r="F13" s="75">
        <v>157</v>
      </c>
      <c r="G13" s="75">
        <v>9</v>
      </c>
      <c r="H13" s="75">
        <v>11</v>
      </c>
      <c r="I13" s="75">
        <f t="shared" si="0"/>
        <v>207.5</v>
      </c>
      <c r="J13" s="123">
        <f>IF(I13=0,"0,00",I13/SUM(I13:I15)*100)</f>
        <v>42.916235780765255</v>
      </c>
    </row>
    <row r="14" spans="1:10" x14ac:dyDescent="0.2">
      <c r="A14" s="214"/>
      <c r="B14" s="217"/>
      <c r="C14" s="121" t="s">
        <v>127</v>
      </c>
      <c r="D14" s="124" t="s">
        <v>125</v>
      </c>
      <c r="E14" s="125">
        <v>10</v>
      </c>
      <c r="F14" s="125">
        <v>199</v>
      </c>
      <c r="G14" s="125">
        <v>1</v>
      </c>
      <c r="H14" s="125">
        <v>28</v>
      </c>
      <c r="I14" s="125">
        <f t="shared" si="0"/>
        <v>276</v>
      </c>
      <c r="J14" s="126">
        <f>IF(I14=0,"0,00",I14/SUM(I13:I15)*100)</f>
        <v>57.083764219234745</v>
      </c>
    </row>
    <row r="15" spans="1:10" x14ac:dyDescent="0.2">
      <c r="A15" s="214"/>
      <c r="B15" s="217"/>
      <c r="C15" s="127" t="s">
        <v>73</v>
      </c>
      <c r="D15" s="128" t="s">
        <v>126</v>
      </c>
      <c r="E15" s="74">
        <v>0</v>
      </c>
      <c r="F15" s="74">
        <v>0</v>
      </c>
      <c r="G15" s="74">
        <v>0</v>
      </c>
      <c r="H15" s="74">
        <v>0</v>
      </c>
      <c r="I15" s="129">
        <f t="shared" si="0"/>
        <v>0</v>
      </c>
      <c r="J15" s="130" t="str">
        <f>IF(I15=0,"0,00",I15/SUM(I13:I15)*100)</f>
        <v>0,00</v>
      </c>
    </row>
    <row r="16" spans="1:10" x14ac:dyDescent="0.2">
      <c r="A16" s="214"/>
      <c r="B16" s="217"/>
      <c r="C16" s="131"/>
      <c r="D16" s="122" t="s">
        <v>123</v>
      </c>
      <c r="E16" s="75">
        <v>12</v>
      </c>
      <c r="F16" s="75">
        <v>258</v>
      </c>
      <c r="G16" s="75">
        <v>11</v>
      </c>
      <c r="H16" s="75">
        <v>4</v>
      </c>
      <c r="I16" s="75">
        <f t="shared" si="0"/>
        <v>296</v>
      </c>
      <c r="J16" s="123">
        <f>IF(I16=0,"0,00",I16/SUM(I16:I18)*100)</f>
        <v>49.333333333333336</v>
      </c>
    </row>
    <row r="17" spans="1:14" x14ac:dyDescent="0.2">
      <c r="A17" s="214"/>
      <c r="B17" s="217"/>
      <c r="C17" s="121" t="s">
        <v>128</v>
      </c>
      <c r="D17" s="124" t="s">
        <v>125</v>
      </c>
      <c r="E17" s="125">
        <v>11</v>
      </c>
      <c r="F17" s="125">
        <v>266</v>
      </c>
      <c r="G17" s="125">
        <v>0</v>
      </c>
      <c r="H17" s="125">
        <v>13</v>
      </c>
      <c r="I17" s="125">
        <f t="shared" si="0"/>
        <v>304</v>
      </c>
      <c r="J17" s="126">
        <f>IF(I17=0,"0,00",I17/SUM(I16:I18)*100)</f>
        <v>50.666666666666671</v>
      </c>
    </row>
    <row r="18" spans="1:14" x14ac:dyDescent="0.2">
      <c r="A18" s="215"/>
      <c r="B18" s="218"/>
      <c r="C18" s="132" t="s">
        <v>138</v>
      </c>
      <c r="D18" s="128" t="s">
        <v>126</v>
      </c>
      <c r="E18" s="74">
        <v>0</v>
      </c>
      <c r="F18" s="74">
        <v>0</v>
      </c>
      <c r="G18" s="74">
        <v>0</v>
      </c>
      <c r="H18" s="74">
        <v>0</v>
      </c>
      <c r="I18" s="129">
        <f t="shared" si="0"/>
        <v>0</v>
      </c>
      <c r="J18" s="130" t="str">
        <f>IF(I18=0,"0,00",I18/SUM(I16:I18)*100)</f>
        <v>0,00</v>
      </c>
    </row>
    <row r="19" spans="1:14" x14ac:dyDescent="0.2">
      <c r="A19" s="235" t="s">
        <v>129</v>
      </c>
      <c r="B19" s="216">
        <v>3</v>
      </c>
      <c r="C19" s="133"/>
      <c r="D19" s="122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3" t="str">
        <f>IF(I19=0,"0,00",I19/SUM(I19:I21)*100)</f>
        <v>0,00</v>
      </c>
    </row>
    <row r="20" spans="1:14" x14ac:dyDescent="0.2">
      <c r="A20" s="214"/>
      <c r="B20" s="217"/>
      <c r="C20" s="121" t="s">
        <v>124</v>
      </c>
      <c r="D20" s="124" t="s">
        <v>125</v>
      </c>
      <c r="E20" s="125">
        <v>249</v>
      </c>
      <c r="F20" s="125">
        <v>183</v>
      </c>
      <c r="G20" s="125">
        <v>69</v>
      </c>
      <c r="H20" s="125">
        <v>27</v>
      </c>
      <c r="I20" s="125">
        <f t="shared" si="0"/>
        <v>513</v>
      </c>
      <c r="J20" s="126">
        <f>IF(I20=0,"0,00",I20/SUM(I19:I21)*100)</f>
        <v>98.559077809798268</v>
      </c>
    </row>
    <row r="21" spans="1:14" x14ac:dyDescent="0.2">
      <c r="A21" s="214"/>
      <c r="B21" s="217"/>
      <c r="C21" s="127" t="s">
        <v>139</v>
      </c>
      <c r="D21" s="128" t="s">
        <v>126</v>
      </c>
      <c r="E21" s="74">
        <v>5</v>
      </c>
      <c r="F21" s="74">
        <v>5</v>
      </c>
      <c r="G21" s="74">
        <v>0</v>
      </c>
      <c r="H21" s="74">
        <v>0</v>
      </c>
      <c r="I21" s="129">
        <f t="shared" si="0"/>
        <v>7.5</v>
      </c>
      <c r="J21" s="130">
        <f>IF(I21=0,"0,00",I21/SUM(I19:I21)*100)</f>
        <v>1.4409221902017291</v>
      </c>
    </row>
    <row r="22" spans="1:14" x14ac:dyDescent="0.2">
      <c r="A22" s="214"/>
      <c r="B22" s="217"/>
      <c r="C22" s="131"/>
      <c r="D22" s="122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3" t="str">
        <f>IF(I22=0,"0,00",I22/SUM(I22:I24)*100)</f>
        <v>0,00</v>
      </c>
    </row>
    <row r="23" spans="1:14" x14ac:dyDescent="0.2">
      <c r="A23" s="214"/>
      <c r="B23" s="217"/>
      <c r="C23" s="121" t="s">
        <v>127</v>
      </c>
      <c r="D23" s="124" t="s">
        <v>125</v>
      </c>
      <c r="E23" s="125">
        <v>242</v>
      </c>
      <c r="F23" s="125">
        <v>209</v>
      </c>
      <c r="G23" s="125">
        <v>73</v>
      </c>
      <c r="H23" s="125">
        <v>38</v>
      </c>
      <c r="I23" s="125">
        <f t="shared" si="0"/>
        <v>571</v>
      </c>
      <c r="J23" s="126">
        <f>IF(I23=0,"0,00",I23/SUM(I22:I24)*100)</f>
        <v>99.390774586597047</v>
      </c>
      <c r="K23" s="151"/>
      <c r="L23" s="151"/>
      <c r="M23" s="151"/>
      <c r="N23" s="151"/>
    </row>
    <row r="24" spans="1:14" x14ac:dyDescent="0.2">
      <c r="A24" s="214"/>
      <c r="B24" s="217"/>
      <c r="C24" s="127" t="s">
        <v>66</v>
      </c>
      <c r="D24" s="128" t="s">
        <v>126</v>
      </c>
      <c r="E24" s="74">
        <v>1</v>
      </c>
      <c r="F24" s="74">
        <v>3</v>
      </c>
      <c r="G24" s="74">
        <v>0</v>
      </c>
      <c r="H24" s="74">
        <v>0</v>
      </c>
      <c r="I24" s="129">
        <f t="shared" si="0"/>
        <v>3.5</v>
      </c>
      <c r="J24" s="130">
        <f>IF(I24=0,"0,00",I24/SUM(I22:I24)*100)</f>
        <v>0.6092254134029591</v>
      </c>
    </row>
    <row r="25" spans="1:14" x14ac:dyDescent="0.2">
      <c r="A25" s="214"/>
      <c r="B25" s="217"/>
      <c r="C25" s="131"/>
      <c r="D25" s="122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3" t="str">
        <f>IF(I25=0,"0,00",I25/SUM(I25:I27)*100)</f>
        <v>0,00</v>
      </c>
    </row>
    <row r="26" spans="1:14" x14ac:dyDescent="0.2">
      <c r="A26" s="214"/>
      <c r="B26" s="217"/>
      <c r="C26" s="121" t="s">
        <v>128</v>
      </c>
      <c r="D26" s="124" t="s">
        <v>125</v>
      </c>
      <c r="E26" s="125">
        <v>329</v>
      </c>
      <c r="F26" s="125">
        <v>284</v>
      </c>
      <c r="G26" s="125">
        <v>69</v>
      </c>
      <c r="H26" s="125">
        <v>13</v>
      </c>
      <c r="I26" s="125">
        <f t="shared" si="0"/>
        <v>619</v>
      </c>
      <c r="J26" s="126">
        <f>IF(I26=0,"0,00",I26/SUM(I25:I27)*100)</f>
        <v>98.724082934609243</v>
      </c>
      <c r="K26" s="151"/>
      <c r="L26" s="151"/>
      <c r="M26" s="151"/>
      <c r="N26" s="151"/>
    </row>
    <row r="27" spans="1:14" x14ac:dyDescent="0.2">
      <c r="A27" s="215"/>
      <c r="B27" s="218"/>
      <c r="C27" s="132" t="s">
        <v>140</v>
      </c>
      <c r="D27" s="128" t="s">
        <v>126</v>
      </c>
      <c r="E27" s="74">
        <v>0</v>
      </c>
      <c r="F27" s="74">
        <v>8</v>
      </c>
      <c r="G27" s="74">
        <v>0</v>
      </c>
      <c r="H27" s="74">
        <v>0</v>
      </c>
      <c r="I27" s="129">
        <f t="shared" si="0"/>
        <v>8</v>
      </c>
      <c r="J27" s="130">
        <f>IF(I27=0,"0,00",I27/SUM(I25:I27)*100)</f>
        <v>1.2759170653907497</v>
      </c>
    </row>
    <row r="28" spans="1:14" x14ac:dyDescent="0.2">
      <c r="A28" s="213" t="s">
        <v>155</v>
      </c>
      <c r="B28" s="216">
        <v>2</v>
      </c>
      <c r="C28" s="133"/>
      <c r="D28" s="122" t="s">
        <v>123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3" t="str">
        <f>IF(I28=0,"0,00",I28/SUM(I28:I30)*100)</f>
        <v>0,00</v>
      </c>
    </row>
    <row r="29" spans="1:14" x14ac:dyDescent="0.2">
      <c r="A29" s="214"/>
      <c r="B29" s="217"/>
      <c r="C29" s="121" t="s">
        <v>124</v>
      </c>
      <c r="D29" s="124" t="s">
        <v>125</v>
      </c>
      <c r="E29" s="125">
        <f>'G-13'!D12+'G-13'!D13</f>
        <v>19</v>
      </c>
      <c r="F29" s="125">
        <f>'G-13'!E12+'G-13'!E13</f>
        <v>0</v>
      </c>
      <c r="G29" s="125">
        <f>'G-13'!F12+'G-13'!F13</f>
        <v>38</v>
      </c>
      <c r="H29" s="125">
        <f>'G-13'!G12+'G-13'!G13</f>
        <v>72</v>
      </c>
      <c r="I29" s="125">
        <f t="shared" si="0"/>
        <v>265.5</v>
      </c>
      <c r="J29" s="126">
        <f>IF(I29=0,"0,00",I29/SUM(I28:I30)*100)</f>
        <v>100</v>
      </c>
    </row>
    <row r="30" spans="1:14" x14ac:dyDescent="0.2">
      <c r="A30" s="214"/>
      <c r="B30" s="217"/>
      <c r="C30" s="127" t="s">
        <v>141</v>
      </c>
      <c r="D30" s="128" t="s">
        <v>126</v>
      </c>
      <c r="E30" s="74">
        <v>0</v>
      </c>
      <c r="F30" s="74">
        <v>0</v>
      </c>
      <c r="G30" s="74">
        <v>0</v>
      </c>
      <c r="H30" s="74">
        <v>0</v>
      </c>
      <c r="I30" s="129">
        <f t="shared" si="0"/>
        <v>0</v>
      </c>
      <c r="J30" s="130" t="str">
        <f>IF(I30=0,"0,00",I30/SUM(I28:I30)*100)</f>
        <v>0,00</v>
      </c>
      <c r="N30" s="158"/>
    </row>
    <row r="31" spans="1:14" x14ac:dyDescent="0.2">
      <c r="A31" s="214"/>
      <c r="B31" s="217"/>
      <c r="C31" s="131"/>
      <c r="D31" s="122" t="s">
        <v>123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3" t="str">
        <f>IF(I31=0,"0,00",I31/SUM(I31:I33)*100)</f>
        <v>0,00</v>
      </c>
    </row>
    <row r="32" spans="1:14" x14ac:dyDescent="0.2">
      <c r="A32" s="214"/>
      <c r="B32" s="217"/>
      <c r="C32" s="121" t="s">
        <v>127</v>
      </c>
      <c r="D32" s="124" t="s">
        <v>125</v>
      </c>
      <c r="E32" s="125">
        <f>'G-13'!K10+'G-13'!K11</f>
        <v>20</v>
      </c>
      <c r="F32" s="125">
        <f>'G-13'!L10+'G-13'!L11</f>
        <v>0</v>
      </c>
      <c r="G32" s="125">
        <f>'G-13'!M10+'G-13'!M11</f>
        <v>40</v>
      </c>
      <c r="H32" s="125">
        <f>'G-13'!N10+'G-13'!N11</f>
        <v>142</v>
      </c>
      <c r="I32" s="125">
        <f t="shared" si="0"/>
        <v>445</v>
      </c>
      <c r="J32" s="126">
        <f>IF(I32=0,"0,00",I32/SUM(I31:I33)*100)</f>
        <v>100</v>
      </c>
    </row>
    <row r="33" spans="1:15" x14ac:dyDescent="0.2">
      <c r="A33" s="214"/>
      <c r="B33" s="217"/>
      <c r="C33" s="127" t="s">
        <v>142</v>
      </c>
      <c r="D33" s="128" t="s">
        <v>126</v>
      </c>
      <c r="E33" s="74">
        <v>0</v>
      </c>
      <c r="F33" s="74">
        <v>0</v>
      </c>
      <c r="G33" s="74">
        <v>0</v>
      </c>
      <c r="H33" s="74">
        <v>0</v>
      </c>
      <c r="I33" s="129">
        <f t="shared" si="0"/>
        <v>0</v>
      </c>
      <c r="J33" s="130" t="str">
        <f>IF(I33=0,"0,00",I33/SUM(I31:I33)*100)</f>
        <v>0,00</v>
      </c>
    </row>
    <row r="34" spans="1:15" x14ac:dyDescent="0.2">
      <c r="A34" s="214"/>
      <c r="B34" s="217"/>
      <c r="C34" s="131"/>
      <c r="D34" s="122" t="s">
        <v>123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3" t="str">
        <f>IF(I34=0,"0,00",I34/SUM(I34:I36)*100)</f>
        <v>0,00</v>
      </c>
    </row>
    <row r="35" spans="1:15" x14ac:dyDescent="0.2">
      <c r="A35" s="214"/>
      <c r="B35" s="217"/>
      <c r="C35" s="121" t="s">
        <v>128</v>
      </c>
      <c r="D35" s="124" t="s">
        <v>125</v>
      </c>
      <c r="E35" s="125">
        <f>'G-13'!R13+'G-13'!R14</f>
        <v>18</v>
      </c>
      <c r="F35" s="125">
        <f>'G-13'!S13+'G-13'!S14</f>
        <v>0</v>
      </c>
      <c r="G35" s="125">
        <f>'G-13'!T13+'G-13'!T14</f>
        <v>36</v>
      </c>
      <c r="H35" s="125">
        <f>'G-13'!U13+'G-13'!U14</f>
        <v>122</v>
      </c>
      <c r="I35" s="125">
        <f t="shared" si="0"/>
        <v>386</v>
      </c>
      <c r="J35" s="126">
        <f>IF(I35=0,"0,00",I35/SUM(I34:I36)*100)</f>
        <v>100</v>
      </c>
    </row>
    <row r="36" spans="1:15" x14ac:dyDescent="0.2">
      <c r="A36" s="215"/>
      <c r="B36" s="218"/>
      <c r="C36" s="132" t="s">
        <v>132</v>
      </c>
      <c r="D36" s="128" t="s">
        <v>126</v>
      </c>
      <c r="E36" s="74">
        <v>0</v>
      </c>
      <c r="F36" s="74">
        <v>0</v>
      </c>
      <c r="G36" s="74">
        <v>0</v>
      </c>
      <c r="H36" s="74">
        <v>0</v>
      </c>
      <c r="I36" s="129">
        <f t="shared" si="0"/>
        <v>0</v>
      </c>
      <c r="J36" s="130" t="str">
        <f>IF(I36=0,"0,00",I36/SUM(I34:I36)*100)</f>
        <v>0,00</v>
      </c>
    </row>
    <row r="37" spans="1:15" ht="12.75" customHeight="1" x14ac:dyDescent="0.2">
      <c r="A37" s="213" t="s">
        <v>156</v>
      </c>
      <c r="B37" s="216">
        <v>2</v>
      </c>
      <c r="C37" s="133"/>
      <c r="D37" s="122" t="s">
        <v>123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3" t="str">
        <f>IF(I37=0,"0,00",I37/SUM(I37:I39)*100)</f>
        <v>0,00</v>
      </c>
      <c r="K37">
        <f>'G-94'!B22+'G-94'!B21</f>
        <v>15</v>
      </c>
    </row>
    <row r="38" spans="1:15" x14ac:dyDescent="0.2">
      <c r="A38" s="214"/>
      <c r="B38" s="217"/>
      <c r="C38" s="121" t="s">
        <v>124</v>
      </c>
      <c r="D38" s="124" t="s">
        <v>125</v>
      </c>
      <c r="E38" s="125">
        <f>'G-14 '!D10+'G-14 '!D11</f>
        <v>17</v>
      </c>
      <c r="F38" s="125">
        <f>'G-14 '!E10+'G-14 '!E11</f>
        <v>0</v>
      </c>
      <c r="G38" s="125">
        <f>'G-14 '!F10+'G-14 '!F11</f>
        <v>34</v>
      </c>
      <c r="H38" s="125">
        <f>'G-14 '!G10+'G-14 '!G11</f>
        <v>0</v>
      </c>
      <c r="I38" s="125">
        <f t="shared" si="0"/>
        <v>76.5</v>
      </c>
      <c r="J38" s="126">
        <f>IF(I38=0,"0,00",I38/SUM(I37:I39)*100)</f>
        <v>100</v>
      </c>
    </row>
    <row r="39" spans="1:15" x14ac:dyDescent="0.2">
      <c r="A39" s="214"/>
      <c r="B39" s="217"/>
      <c r="C39" s="127" t="s">
        <v>143</v>
      </c>
      <c r="D39" s="128" t="s">
        <v>126</v>
      </c>
      <c r="E39" s="129">
        <v>0</v>
      </c>
      <c r="F39" s="129">
        <v>0</v>
      </c>
      <c r="G39" s="129">
        <v>0</v>
      </c>
      <c r="H39" s="129">
        <v>0</v>
      </c>
      <c r="I39" s="129">
        <f t="shared" si="0"/>
        <v>0</v>
      </c>
      <c r="J39" s="130" t="str">
        <f>IF(I39=0,"0,00",I39/SUM(I37:I39)*100)</f>
        <v>0,00</v>
      </c>
    </row>
    <row r="40" spans="1:15" x14ac:dyDescent="0.2">
      <c r="A40" s="214"/>
      <c r="B40" s="217"/>
      <c r="C40" s="131"/>
      <c r="D40" s="122" t="s">
        <v>123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3" t="str">
        <f>IF(I40=0,"0,00",I40/SUM(I40:I42)*100)</f>
        <v>0,00</v>
      </c>
      <c r="L40" s="151"/>
      <c r="M40" s="151"/>
      <c r="N40" s="151"/>
      <c r="O40" s="151"/>
    </row>
    <row r="41" spans="1:15" x14ac:dyDescent="0.2">
      <c r="A41" s="214"/>
      <c r="B41" s="217"/>
      <c r="C41" s="121" t="s">
        <v>127</v>
      </c>
      <c r="D41" s="124" t="s">
        <v>125</v>
      </c>
      <c r="E41" s="125">
        <f>'G-14 '!K20+'G-14 '!K21</f>
        <v>15</v>
      </c>
      <c r="F41" s="125">
        <f>'G-14 '!L20+'G-14 '!L21</f>
        <v>0</v>
      </c>
      <c r="G41" s="125">
        <f>'G-14 '!M20+'G-14 '!M21</f>
        <v>30</v>
      </c>
      <c r="H41" s="125">
        <f>'G-14 '!N20+'G-14 '!N21</f>
        <v>110</v>
      </c>
      <c r="I41" s="125">
        <f t="shared" si="0"/>
        <v>342.5</v>
      </c>
      <c r="J41" s="126">
        <f>IF(I41=0,"0,00",I41/SUM(I40:I42)*100)</f>
        <v>100</v>
      </c>
    </row>
    <row r="42" spans="1:15" x14ac:dyDescent="0.2">
      <c r="A42" s="214"/>
      <c r="B42" s="217"/>
      <c r="C42" s="127" t="s">
        <v>144</v>
      </c>
      <c r="D42" s="128" t="s">
        <v>126</v>
      </c>
      <c r="E42" s="129">
        <v>0</v>
      </c>
      <c r="F42" s="129">
        <v>0</v>
      </c>
      <c r="G42" s="129">
        <v>0</v>
      </c>
      <c r="H42" s="129">
        <v>0</v>
      </c>
      <c r="I42" s="129">
        <f t="shared" si="0"/>
        <v>0</v>
      </c>
      <c r="J42" s="130" t="str">
        <f>IF(I42=0,"0,00",I42/SUM(I40:I42)*100)</f>
        <v>0,00</v>
      </c>
    </row>
    <row r="43" spans="1:15" x14ac:dyDescent="0.2">
      <c r="A43" s="214"/>
      <c r="B43" s="217"/>
      <c r="C43" s="131"/>
      <c r="D43" s="122" t="s">
        <v>123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3" t="str">
        <f>IF(I43=0,"0,00",I43/SUM(I43:I45)*100)</f>
        <v>0,00</v>
      </c>
      <c r="L43" s="151"/>
      <c r="M43" s="151"/>
      <c r="N43" s="151"/>
      <c r="O43" s="151"/>
    </row>
    <row r="44" spans="1:15" x14ac:dyDescent="0.2">
      <c r="A44" s="214"/>
      <c r="B44" s="217"/>
      <c r="C44" s="121" t="s">
        <v>128</v>
      </c>
      <c r="D44" s="124" t="s">
        <v>125</v>
      </c>
      <c r="E44" s="125">
        <f>'G-14 '!R12+'G-14 '!R13</f>
        <v>18</v>
      </c>
      <c r="F44" s="125">
        <f>'G-14 '!S12+'G-14 '!S13</f>
        <v>0</v>
      </c>
      <c r="G44" s="125">
        <f>'G-14 '!T12+'G-14 '!T13</f>
        <v>36</v>
      </c>
      <c r="H44" s="125">
        <f>'G-14 '!U12+'G-14 '!U13</f>
        <v>66</v>
      </c>
      <c r="I44" s="125">
        <f t="shared" si="0"/>
        <v>246</v>
      </c>
      <c r="J44" s="126">
        <f>IF(I44=0,"0,00",I44/SUM(I43:I45)*100)</f>
        <v>100</v>
      </c>
    </row>
    <row r="45" spans="1:15" x14ac:dyDescent="0.2">
      <c r="A45" s="215"/>
      <c r="B45" s="218"/>
      <c r="C45" s="132" t="s">
        <v>133</v>
      </c>
      <c r="D45" s="128" t="s">
        <v>126</v>
      </c>
      <c r="E45" s="74">
        <v>0</v>
      </c>
      <c r="F45" s="74">
        <v>0</v>
      </c>
      <c r="G45" s="74">
        <v>0</v>
      </c>
      <c r="H45" s="74">
        <v>0</v>
      </c>
      <c r="I45" s="134">
        <f t="shared" si="0"/>
        <v>0</v>
      </c>
      <c r="J45" s="130" t="str">
        <f>IF(I45=0,"0,00",I45/SUM(I43:I45)*100)</f>
        <v>0,00</v>
      </c>
    </row>
    <row r="46" spans="1:15" ht="12.75" customHeight="1" x14ac:dyDescent="0.2">
      <c r="A46" s="213" t="s">
        <v>148</v>
      </c>
      <c r="B46" s="216">
        <v>2</v>
      </c>
      <c r="C46" s="133"/>
      <c r="D46" s="122" t="s">
        <v>123</v>
      </c>
      <c r="E46" s="75">
        <v>0</v>
      </c>
      <c r="F46" s="75">
        <v>0</v>
      </c>
      <c r="G46" s="75">
        <v>0</v>
      </c>
      <c r="H46" s="75">
        <v>0</v>
      </c>
      <c r="I46" s="75">
        <f t="shared" ref="I46:I54" si="1">E46*0.5+F46+G46*2+H46*2.5</f>
        <v>0</v>
      </c>
      <c r="J46" s="123" t="str">
        <f>IF(I46=0,"0,00",I46/SUM(I46:I48)*100)</f>
        <v>0,00</v>
      </c>
    </row>
    <row r="47" spans="1:15" x14ac:dyDescent="0.2">
      <c r="A47" s="214"/>
      <c r="B47" s="217"/>
      <c r="C47" s="121" t="s">
        <v>124</v>
      </c>
      <c r="D47" s="124" t="s">
        <v>125</v>
      </c>
      <c r="E47" s="125">
        <v>0</v>
      </c>
      <c r="F47" s="125">
        <v>0</v>
      </c>
      <c r="G47" s="125">
        <v>0</v>
      </c>
      <c r="H47" s="125">
        <v>0</v>
      </c>
      <c r="I47" s="125">
        <f t="shared" si="1"/>
        <v>0</v>
      </c>
      <c r="J47" s="126" t="str">
        <f>IF(I47=0,"0,00",I47/SUM(I46:I48)*100)</f>
        <v>0,00</v>
      </c>
    </row>
    <row r="48" spans="1:15" x14ac:dyDescent="0.2">
      <c r="A48" s="214"/>
      <c r="B48" s="217"/>
      <c r="C48" s="127" t="s">
        <v>143</v>
      </c>
      <c r="D48" s="128" t="s">
        <v>126</v>
      </c>
      <c r="E48" s="129">
        <f>'G-94'!B11+'G-94'!B12</f>
        <v>56</v>
      </c>
      <c r="F48" s="129">
        <f>'G-94'!C11+'G-94'!C12</f>
        <v>436</v>
      </c>
      <c r="G48" s="129">
        <f>'G-94'!D11+'G-94'!D12</f>
        <v>0</v>
      </c>
      <c r="H48" s="129">
        <f>'G-94'!E11+'G-94'!E12</f>
        <v>29</v>
      </c>
      <c r="I48" s="129">
        <f t="shared" si="1"/>
        <v>536.5</v>
      </c>
      <c r="J48" s="130">
        <f>IF(I48=0,"0,00",I48/SUM(I46:I48)*100)</f>
        <v>100</v>
      </c>
    </row>
    <row r="49" spans="1:15" x14ac:dyDescent="0.2">
      <c r="A49" s="214"/>
      <c r="B49" s="217"/>
      <c r="C49" s="131"/>
      <c r="D49" s="122" t="s">
        <v>123</v>
      </c>
      <c r="E49" s="75">
        <v>0</v>
      </c>
      <c r="F49" s="75">
        <v>0</v>
      </c>
      <c r="G49" s="75">
        <v>0</v>
      </c>
      <c r="H49" s="75">
        <v>0</v>
      </c>
      <c r="I49" s="75">
        <f t="shared" si="1"/>
        <v>0</v>
      </c>
      <c r="J49" s="123" t="str">
        <f>IF(I49=0,"0,00",I49/SUM(I49:I51)*100)</f>
        <v>0,00</v>
      </c>
    </row>
    <row r="50" spans="1:15" x14ac:dyDescent="0.2">
      <c r="A50" s="214"/>
      <c r="B50" s="217"/>
      <c r="C50" s="121" t="s">
        <v>127</v>
      </c>
      <c r="D50" s="124" t="s">
        <v>125</v>
      </c>
      <c r="E50" s="125">
        <v>0</v>
      </c>
      <c r="F50" s="125">
        <v>0</v>
      </c>
      <c r="G50" s="125">
        <v>0</v>
      </c>
      <c r="H50" s="125">
        <v>0</v>
      </c>
      <c r="I50" s="125">
        <f t="shared" si="1"/>
        <v>0</v>
      </c>
      <c r="J50" s="126" t="str">
        <f>IF(I50=0,"0,00",I50/SUM(I49:I51)*100)</f>
        <v>0,00</v>
      </c>
    </row>
    <row r="51" spans="1:15" x14ac:dyDescent="0.2">
      <c r="A51" s="214"/>
      <c r="B51" s="217"/>
      <c r="C51" s="127" t="s">
        <v>144</v>
      </c>
      <c r="D51" s="128" t="s">
        <v>126</v>
      </c>
      <c r="E51" s="129">
        <f>'G-94'!B22+'G-94'!I10</f>
        <v>11</v>
      </c>
      <c r="F51" s="129">
        <f>'G-94'!C22+'G-94'!J10</f>
        <v>222</v>
      </c>
      <c r="G51" s="129">
        <f>'G-94'!D22+'G-94'!K10</f>
        <v>0</v>
      </c>
      <c r="H51" s="129">
        <f>'G-94'!E22+'G-94'!L10</f>
        <v>33</v>
      </c>
      <c r="I51" s="129">
        <f t="shared" si="1"/>
        <v>310</v>
      </c>
      <c r="J51" s="130">
        <f>IF(I51=0,"0,00",I51/SUM(I49:I51)*100)</f>
        <v>100</v>
      </c>
      <c r="L51" s="151"/>
      <c r="M51" s="151"/>
      <c r="N51" s="151"/>
      <c r="O51" s="151"/>
    </row>
    <row r="52" spans="1:15" x14ac:dyDescent="0.2">
      <c r="A52" s="214"/>
      <c r="B52" s="217"/>
      <c r="C52" s="131"/>
      <c r="D52" s="122" t="s">
        <v>123</v>
      </c>
      <c r="E52" s="75">
        <v>0</v>
      </c>
      <c r="F52" s="75">
        <v>0</v>
      </c>
      <c r="G52" s="75">
        <v>0</v>
      </c>
      <c r="H52" s="75">
        <v>0</v>
      </c>
      <c r="I52" s="75">
        <f t="shared" si="1"/>
        <v>0</v>
      </c>
      <c r="J52" s="123" t="str">
        <f>IF(I52=0,"0,00",I52/SUM(I52:I54)*100)</f>
        <v>0,00</v>
      </c>
    </row>
    <row r="53" spans="1:15" x14ac:dyDescent="0.2">
      <c r="A53" s="214"/>
      <c r="B53" s="217"/>
      <c r="C53" s="121" t="s">
        <v>128</v>
      </c>
      <c r="D53" s="124" t="s">
        <v>125</v>
      </c>
      <c r="E53" s="125">
        <v>0</v>
      </c>
      <c r="F53" s="125">
        <v>0</v>
      </c>
      <c r="G53" s="125">
        <v>0</v>
      </c>
      <c r="H53" s="125">
        <v>0</v>
      </c>
      <c r="I53" s="125">
        <f t="shared" si="1"/>
        <v>0</v>
      </c>
      <c r="J53" s="126" t="str">
        <f>IF(I53=0,"0,00",I53/SUM(I52:I54)*100)</f>
        <v>0,00</v>
      </c>
    </row>
    <row r="54" spans="1:15" x14ac:dyDescent="0.2">
      <c r="A54" s="215"/>
      <c r="B54" s="218"/>
      <c r="C54" s="132" t="s">
        <v>133</v>
      </c>
      <c r="D54" s="128" t="s">
        <v>126</v>
      </c>
      <c r="E54" s="74">
        <f>'G-94'!P17+'G-94'!P18</f>
        <v>52</v>
      </c>
      <c r="F54" s="74">
        <f>'G-94'!Q17+'G-94'!Q18</f>
        <v>303</v>
      </c>
      <c r="G54" s="74">
        <f>'G-94'!R17+'G-94'!R18</f>
        <v>1</v>
      </c>
      <c r="H54" s="74">
        <f>'G-94'!S17+'G-94'!S18</f>
        <v>19</v>
      </c>
      <c r="I54" s="134">
        <f t="shared" si="1"/>
        <v>378.5</v>
      </c>
      <c r="J54" s="130">
        <f>IF(I54=0,"0,00",I54/SUM(I52:I54)*100)</f>
        <v>100</v>
      </c>
      <c r="L54" s="151"/>
      <c r="M54" s="151"/>
      <c r="N54" s="151"/>
      <c r="O54" s="151"/>
    </row>
    <row r="55" spans="1:15" x14ac:dyDescent="0.2">
      <c r="A55" s="157" t="s">
        <v>51</v>
      </c>
      <c r="B55" s="157"/>
      <c r="C55" s="135"/>
      <c r="D55" s="135"/>
      <c r="E55" s="135"/>
      <c r="F55" s="135"/>
      <c r="G55" s="136"/>
      <c r="H55" s="136"/>
      <c r="I55" s="136"/>
      <c r="J55" s="136"/>
    </row>
    <row r="56" spans="1:15" x14ac:dyDescent="0.2">
      <c r="A56" s="29"/>
      <c r="B56" s="29"/>
      <c r="C56" s="29"/>
      <c r="D56" s="29"/>
      <c r="E56" s="29"/>
      <c r="F56" s="29"/>
      <c r="G56" s="137"/>
      <c r="H56" s="137"/>
      <c r="I56" s="137"/>
      <c r="J56" s="137"/>
    </row>
    <row r="57" spans="1:15" x14ac:dyDescent="0.2">
      <c r="A57" s="29"/>
      <c r="B57" s="29"/>
      <c r="C57" s="29"/>
      <c r="D57" s="29"/>
      <c r="E57" s="29"/>
      <c r="F57" s="29"/>
      <c r="G57" s="137"/>
      <c r="H57" s="137"/>
      <c r="I57" s="137"/>
      <c r="J57" s="137"/>
    </row>
    <row r="58" spans="1:15" x14ac:dyDescent="0.2">
      <c r="A58" s="138"/>
      <c r="B58" s="138"/>
      <c r="C58" s="138"/>
      <c r="D58" s="138"/>
      <c r="E58" s="138"/>
      <c r="F58" s="138"/>
      <c r="G58" s="138"/>
      <c r="H58" s="138"/>
      <c r="I58" s="138"/>
      <c r="J58" s="138"/>
    </row>
  </sheetData>
  <mergeCells count="26"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  <mergeCell ref="A46:A54"/>
    <mergeCell ref="B46:B54"/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7" zoomScale="91" zoomScaleNormal="91" workbookViewId="0">
      <selection activeCell="R25" sqref="R25"/>
    </sheetView>
  </sheetViews>
  <sheetFormatPr baseColWidth="10" defaultRowHeight="12.75" x14ac:dyDescent="0.2"/>
  <cols>
    <col min="2" max="2" width="5" customWidth="1"/>
    <col min="3" max="3" width="4.5703125" customWidth="1"/>
    <col min="4" max="4" width="5.28515625" customWidth="1"/>
    <col min="5" max="6" width="4.5703125" customWidth="1"/>
    <col min="7" max="7" width="5.5703125" customWidth="1"/>
    <col min="8" max="8" width="4.7109375" customWidth="1"/>
    <col min="9" max="10" width="4.5703125" customWidth="1"/>
    <col min="11" max="11" width="5.85546875" customWidth="1"/>
    <col min="12" max="12" width="3.140625" customWidth="1"/>
    <col min="13" max="15" width="4.7109375" customWidth="1"/>
    <col min="16" max="16" width="5.85546875" customWidth="1"/>
    <col min="17" max="20" width="4.7109375" customWidth="1"/>
    <col min="21" max="21" width="6.85546875" customWidth="1"/>
    <col min="22" max="28" width="4.7109375" customWidth="1"/>
    <col min="29" max="29" width="3.7109375" customWidth="1"/>
    <col min="30" max="31" width="4.7109375" customWidth="1"/>
    <col min="32" max="32" width="5.28515625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'G-111'!D5</f>
        <v>CALLE 30 X CARRERA 46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'G-111'!L5</f>
        <v>3046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'G-111'!S6</f>
        <v>43397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130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131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39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1031.5</v>
      </c>
      <c r="AV12" s="97">
        <f t="shared" si="0"/>
        <v>1047.5</v>
      </c>
      <c r="AW12" s="97">
        <f t="shared" si="0"/>
        <v>981.5</v>
      </c>
      <c r="AX12" s="97">
        <f t="shared" si="0"/>
        <v>884</v>
      </c>
      <c r="AY12" s="97">
        <f t="shared" si="0"/>
        <v>824</v>
      </c>
      <c r="AZ12" s="97">
        <f t="shared" si="0"/>
        <v>759.5</v>
      </c>
      <c r="BA12" s="97">
        <f t="shared" si="0"/>
        <v>741.5</v>
      </c>
      <c r="BB12" s="97"/>
      <c r="BC12" s="97"/>
      <c r="BD12" s="97"/>
      <c r="BE12" s="97">
        <f t="shared" ref="BE12:BQ12" si="1">P14</f>
        <v>907.5</v>
      </c>
      <c r="BF12" s="97">
        <f t="shared" si="1"/>
        <v>929</v>
      </c>
      <c r="BG12" s="97">
        <f t="shared" si="1"/>
        <v>955.5</v>
      </c>
      <c r="BH12" s="97">
        <f t="shared" si="1"/>
        <v>1004</v>
      </c>
      <c r="BI12" s="97">
        <f t="shared" si="1"/>
        <v>1014.5</v>
      </c>
      <c r="BJ12" s="97">
        <f t="shared" si="1"/>
        <v>1004.5</v>
      </c>
      <c r="BK12" s="97">
        <f t="shared" si="1"/>
        <v>1012.5</v>
      </c>
      <c r="BL12" s="97">
        <f t="shared" si="1"/>
        <v>973</v>
      </c>
      <c r="BM12" s="97">
        <f t="shared" si="1"/>
        <v>935</v>
      </c>
      <c r="BN12" s="97">
        <f t="shared" si="1"/>
        <v>900.5</v>
      </c>
      <c r="BO12" s="97">
        <f t="shared" si="1"/>
        <v>872.5</v>
      </c>
      <c r="BP12" s="97">
        <f t="shared" si="1"/>
        <v>873.5</v>
      </c>
      <c r="BQ12" s="97">
        <f t="shared" si="1"/>
        <v>922</v>
      </c>
      <c r="BR12" s="97"/>
      <c r="BS12" s="97"/>
      <c r="BT12" s="97"/>
      <c r="BU12" s="97">
        <f t="shared" ref="BU12:CC12" si="2">AG14</f>
        <v>951.5</v>
      </c>
      <c r="BV12" s="97">
        <f t="shared" si="2"/>
        <v>1039.5</v>
      </c>
      <c r="BW12" s="97">
        <f t="shared" si="2"/>
        <v>1155</v>
      </c>
      <c r="BX12" s="97">
        <f t="shared" si="2"/>
        <v>1249.5</v>
      </c>
      <c r="BY12" s="97">
        <f t="shared" si="2"/>
        <v>1241.5</v>
      </c>
      <c r="BZ12" s="97">
        <f t="shared" si="2"/>
        <v>1244</v>
      </c>
      <c r="CA12" s="97">
        <f t="shared" si="2"/>
        <v>1221</v>
      </c>
      <c r="CB12" s="97">
        <f t="shared" si="2"/>
        <v>1154</v>
      </c>
      <c r="CC12" s="97">
        <f t="shared" si="2"/>
        <v>1140</v>
      </c>
    </row>
    <row r="13" spans="1:81" ht="16.5" customHeight="1" x14ac:dyDescent="0.2">
      <c r="A13" s="100" t="s">
        <v>103</v>
      </c>
      <c r="B13" s="142">
        <f>'G-111'!F10</f>
        <v>244</v>
      </c>
      <c r="C13" s="142">
        <f>'G-111'!F11</f>
        <v>277.5</v>
      </c>
      <c r="D13" s="142">
        <f>'G-111'!F12</f>
        <v>283.5</v>
      </c>
      <c r="E13" s="142">
        <f>'G-111'!F13</f>
        <v>226.5</v>
      </c>
      <c r="F13" s="142">
        <f>'G-111'!F14</f>
        <v>260</v>
      </c>
      <c r="G13" s="142">
        <f>'G-111'!F15</f>
        <v>211.5</v>
      </c>
      <c r="H13" s="142">
        <f>'G-111'!F16</f>
        <v>186</v>
      </c>
      <c r="I13" s="142">
        <f>'G-111'!F17</f>
        <v>166.5</v>
      </c>
      <c r="J13" s="142">
        <f>'G-111'!F18</f>
        <v>195.5</v>
      </c>
      <c r="K13" s="142">
        <f>'G-111'!F19</f>
        <v>193.5</v>
      </c>
      <c r="L13" s="143"/>
      <c r="M13" s="142">
        <f>'G-111'!F20</f>
        <v>232</v>
      </c>
      <c r="N13" s="142">
        <f>'G-111'!F21</f>
        <v>223</v>
      </c>
      <c r="O13" s="142">
        <f>'G-111'!F22</f>
        <v>209</v>
      </c>
      <c r="P13" s="142">
        <f>'G-111'!M10</f>
        <v>243.5</v>
      </c>
      <c r="Q13" s="142">
        <f>'G-111'!M11</f>
        <v>253.5</v>
      </c>
      <c r="R13" s="142">
        <f>'G-111'!M12</f>
        <v>249.5</v>
      </c>
      <c r="S13" s="142">
        <f>'G-111'!M13</f>
        <v>257.5</v>
      </c>
      <c r="T13" s="142">
        <f>'G-111'!M14</f>
        <v>254</v>
      </c>
      <c r="U13" s="142">
        <f>'G-111'!M15</f>
        <v>243.5</v>
      </c>
      <c r="V13" s="142">
        <f>'G-111'!M16</f>
        <v>257.5</v>
      </c>
      <c r="W13" s="142">
        <f>'G-111'!M17</f>
        <v>218</v>
      </c>
      <c r="X13" s="142">
        <f>'G-111'!M18</f>
        <v>216</v>
      </c>
      <c r="Y13" s="142">
        <f>'G-111'!M19</f>
        <v>209</v>
      </c>
      <c r="Z13" s="142">
        <f>'G-111'!M20</f>
        <v>229.5</v>
      </c>
      <c r="AA13" s="142">
        <f>'G-111'!M21</f>
        <v>219</v>
      </c>
      <c r="AB13" s="142">
        <f>'G-111'!M22</f>
        <v>264.5</v>
      </c>
      <c r="AC13" s="143"/>
      <c r="AD13" s="142">
        <f>'G-111'!T10</f>
        <v>223.5</v>
      </c>
      <c r="AE13" s="142">
        <f>'G-111'!T11</f>
        <v>193.5</v>
      </c>
      <c r="AF13" s="142">
        <f>'G-111'!T12</f>
        <v>253</v>
      </c>
      <c r="AG13" s="142">
        <f>'G-111'!T13</f>
        <v>281.5</v>
      </c>
      <c r="AH13" s="142">
        <f>'G-111'!T14</f>
        <v>311.5</v>
      </c>
      <c r="AI13" s="142">
        <f>'G-111'!T15</f>
        <v>309</v>
      </c>
      <c r="AJ13" s="142">
        <f>'G-111'!T16</f>
        <v>347.5</v>
      </c>
      <c r="AK13" s="142">
        <f>'G-111'!T17</f>
        <v>273.5</v>
      </c>
      <c r="AL13" s="142">
        <f>'G-111'!T18</f>
        <v>314</v>
      </c>
      <c r="AM13" s="142">
        <f>'G-111'!T19</f>
        <v>286</v>
      </c>
      <c r="AN13" s="142">
        <f>'G-111'!T20</f>
        <v>280.5</v>
      </c>
      <c r="AO13" s="142">
        <f>'G-111'!T21</f>
        <v>259.5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2"/>
      <c r="C14" s="142"/>
      <c r="D14" s="142"/>
      <c r="E14" s="142">
        <f>B13+C13+D13+E13</f>
        <v>1031.5</v>
      </c>
      <c r="F14" s="142">
        <f t="shared" ref="F14:K14" si="3">C13+D13+E13+F13</f>
        <v>1047.5</v>
      </c>
      <c r="G14" s="142">
        <f t="shared" si="3"/>
        <v>981.5</v>
      </c>
      <c r="H14" s="142">
        <f t="shared" si="3"/>
        <v>884</v>
      </c>
      <c r="I14" s="142">
        <f t="shared" si="3"/>
        <v>824</v>
      </c>
      <c r="J14" s="142">
        <f t="shared" si="3"/>
        <v>759.5</v>
      </c>
      <c r="K14" s="142">
        <f t="shared" si="3"/>
        <v>741.5</v>
      </c>
      <c r="L14" s="143"/>
      <c r="M14" s="142"/>
      <c r="N14" s="142"/>
      <c r="O14" s="142"/>
      <c r="P14" s="142">
        <f>M13+N13+O13+P13</f>
        <v>907.5</v>
      </c>
      <c r="Q14" s="142">
        <f t="shared" ref="Q14:AB14" si="4">N13+O13+P13+Q13</f>
        <v>929</v>
      </c>
      <c r="R14" s="142">
        <f t="shared" si="4"/>
        <v>955.5</v>
      </c>
      <c r="S14" s="142">
        <f t="shared" si="4"/>
        <v>1004</v>
      </c>
      <c r="T14" s="142">
        <f t="shared" si="4"/>
        <v>1014.5</v>
      </c>
      <c r="U14" s="142">
        <f t="shared" si="4"/>
        <v>1004.5</v>
      </c>
      <c r="V14" s="142">
        <f t="shared" si="4"/>
        <v>1012.5</v>
      </c>
      <c r="W14" s="142">
        <f t="shared" si="4"/>
        <v>973</v>
      </c>
      <c r="X14" s="142">
        <f t="shared" si="4"/>
        <v>935</v>
      </c>
      <c r="Y14" s="142">
        <f t="shared" si="4"/>
        <v>900.5</v>
      </c>
      <c r="Z14" s="142">
        <f t="shared" si="4"/>
        <v>872.5</v>
      </c>
      <c r="AA14" s="142">
        <f t="shared" si="4"/>
        <v>873.5</v>
      </c>
      <c r="AB14" s="142">
        <f t="shared" si="4"/>
        <v>922</v>
      </c>
      <c r="AC14" s="143"/>
      <c r="AD14" s="142"/>
      <c r="AE14" s="142"/>
      <c r="AF14" s="142"/>
      <c r="AG14" s="142">
        <f>AD13+AE13+AF13+AG13</f>
        <v>951.5</v>
      </c>
      <c r="AH14" s="142">
        <f t="shared" ref="AH14:AO14" si="5">AE13+AF13+AG13+AH13</f>
        <v>1039.5</v>
      </c>
      <c r="AI14" s="142">
        <f t="shared" si="5"/>
        <v>1155</v>
      </c>
      <c r="AJ14" s="142">
        <f t="shared" si="5"/>
        <v>1249.5</v>
      </c>
      <c r="AK14" s="142">
        <f t="shared" si="5"/>
        <v>1241.5</v>
      </c>
      <c r="AL14" s="142">
        <f t="shared" si="5"/>
        <v>1244</v>
      </c>
      <c r="AM14" s="142">
        <f t="shared" si="5"/>
        <v>1221</v>
      </c>
      <c r="AN14" s="142">
        <f t="shared" si="5"/>
        <v>1154</v>
      </c>
      <c r="AO14" s="142">
        <f t="shared" si="5"/>
        <v>1140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44"/>
      <c r="C15" s="145" t="s">
        <v>106</v>
      </c>
      <c r="D15" s="146">
        <f>DIRECCIONALIDAD!J10/100</f>
        <v>0.39832285115303984</v>
      </c>
      <c r="E15" s="145"/>
      <c r="F15" s="145" t="s">
        <v>107</v>
      </c>
      <c r="G15" s="146">
        <f>DIRECCIONALIDAD!J11/100</f>
        <v>0.60167714884696022</v>
      </c>
      <c r="H15" s="145"/>
      <c r="I15" s="145" t="s">
        <v>108</v>
      </c>
      <c r="J15" s="146">
        <f>DIRECCIONALIDAD!J12/100</f>
        <v>0</v>
      </c>
      <c r="K15" s="147"/>
      <c r="L15" s="141"/>
      <c r="M15" s="144"/>
      <c r="N15" s="145"/>
      <c r="O15" s="145" t="s">
        <v>106</v>
      </c>
      <c r="P15" s="146">
        <f>DIRECCIONALIDAD!J13/100</f>
        <v>0.42916235780765255</v>
      </c>
      <c r="Q15" s="145"/>
      <c r="R15" s="145"/>
      <c r="S15" s="145"/>
      <c r="T15" s="145" t="s">
        <v>107</v>
      </c>
      <c r="U15" s="146">
        <f>DIRECCIONALIDAD!J14/100</f>
        <v>0.57083764219234745</v>
      </c>
      <c r="V15" s="145"/>
      <c r="W15" s="145"/>
      <c r="X15" s="145"/>
      <c r="Y15" s="145" t="s">
        <v>108</v>
      </c>
      <c r="Z15" s="146">
        <f>DIRECCIONALIDAD!J15/100</f>
        <v>0</v>
      </c>
      <c r="AA15" s="145"/>
      <c r="AB15" s="147"/>
      <c r="AC15" s="141"/>
      <c r="AD15" s="144"/>
      <c r="AE15" s="145" t="s">
        <v>106</v>
      </c>
      <c r="AF15" s="146">
        <f>DIRECCIONALIDAD!J16/100</f>
        <v>0.49333333333333335</v>
      </c>
      <c r="AG15" s="145"/>
      <c r="AH15" s="145"/>
      <c r="AI15" s="145"/>
      <c r="AJ15" s="145" t="s">
        <v>107</v>
      </c>
      <c r="AK15" s="146">
        <f>DIRECCIONALIDAD!J17/100</f>
        <v>0.50666666666666671</v>
      </c>
      <c r="AL15" s="145"/>
      <c r="AM15" s="145"/>
      <c r="AN15" s="145" t="s">
        <v>108</v>
      </c>
      <c r="AO15" s="148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2" t="s">
        <v>146</v>
      </c>
      <c r="B16" s="153">
        <f>MAX(B14:K14)</f>
        <v>1047.5</v>
      </c>
      <c r="C16" s="145" t="s">
        <v>106</v>
      </c>
      <c r="D16" s="154">
        <f>+B16*D15</f>
        <v>417.24318658280924</v>
      </c>
      <c r="E16" s="145"/>
      <c r="F16" s="145" t="s">
        <v>107</v>
      </c>
      <c r="G16" s="154">
        <f>+B16*G15</f>
        <v>630.25681341719087</v>
      </c>
      <c r="H16" s="145"/>
      <c r="I16" s="145" t="s">
        <v>108</v>
      </c>
      <c r="J16" s="154">
        <f>+B16*J15</f>
        <v>0</v>
      </c>
      <c r="K16" s="147"/>
      <c r="L16" s="141"/>
      <c r="M16" s="153">
        <f>MAX(M14:AB14)</f>
        <v>1014.5</v>
      </c>
      <c r="N16" s="145"/>
      <c r="O16" s="145" t="s">
        <v>106</v>
      </c>
      <c r="P16" s="155">
        <f>+M16*P15</f>
        <v>435.38521199586353</v>
      </c>
      <c r="Q16" s="145"/>
      <c r="R16" s="145"/>
      <c r="S16" s="145"/>
      <c r="T16" s="145" t="s">
        <v>107</v>
      </c>
      <c r="U16" s="155">
        <f>+M16*U15</f>
        <v>579.11478800413647</v>
      </c>
      <c r="V16" s="145"/>
      <c r="W16" s="145"/>
      <c r="X16" s="145"/>
      <c r="Y16" s="145" t="s">
        <v>108</v>
      </c>
      <c r="Z16" s="155">
        <f>+M16*Z15</f>
        <v>0</v>
      </c>
      <c r="AA16" s="145"/>
      <c r="AB16" s="147"/>
      <c r="AC16" s="141"/>
      <c r="AD16" s="153">
        <f>MAX(AD14:AO14)</f>
        <v>1249.5</v>
      </c>
      <c r="AE16" s="145" t="s">
        <v>106</v>
      </c>
      <c r="AF16" s="154">
        <f>+AD16*AF15</f>
        <v>616.41999999999996</v>
      </c>
      <c r="AG16" s="145"/>
      <c r="AH16" s="145"/>
      <c r="AI16" s="145"/>
      <c r="AJ16" s="145" t="s">
        <v>107</v>
      </c>
      <c r="AK16" s="154">
        <f>+AD16*AK15</f>
        <v>633.08000000000004</v>
      </c>
      <c r="AL16" s="145"/>
      <c r="AM16" s="145"/>
      <c r="AN16" s="145" t="s">
        <v>108</v>
      </c>
      <c r="AO16" s="156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240" t="s">
        <v>102</v>
      </c>
      <c r="U17" s="240"/>
      <c r="V17" s="149">
        <v>2</v>
      </c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2">
        <f>'G-2'!F10</f>
        <v>481</v>
      </c>
      <c r="C18" s="142">
        <f>'G-2'!F11</f>
        <v>444.5</v>
      </c>
      <c r="D18" s="142">
        <f>'G-2'!F12</f>
        <v>449</v>
      </c>
      <c r="E18" s="142">
        <f>'G-2'!F13</f>
        <v>337.5</v>
      </c>
      <c r="F18" s="142">
        <f>'G-2'!F14</f>
        <v>284.5</v>
      </c>
      <c r="G18" s="142">
        <f>'G-2'!F15</f>
        <v>274.5</v>
      </c>
      <c r="H18" s="142">
        <f>'G-2'!F16</f>
        <v>232</v>
      </c>
      <c r="I18" s="142">
        <f>'G-2'!F17</f>
        <v>225.5</v>
      </c>
      <c r="J18" s="142">
        <f>'G-2'!F18</f>
        <v>292</v>
      </c>
      <c r="K18" s="142">
        <f>'G-2'!F19</f>
        <v>255</v>
      </c>
      <c r="L18" s="143"/>
      <c r="M18" s="142">
        <f>'G-2'!F20</f>
        <v>241</v>
      </c>
      <c r="N18" s="142">
        <f>'G-2'!F21</f>
        <v>237.5</v>
      </c>
      <c r="O18" s="142">
        <f>'G-2'!F22</f>
        <v>244</v>
      </c>
      <c r="P18" s="142">
        <f>'G-2'!M10</f>
        <v>267</v>
      </c>
      <c r="Q18" s="142">
        <f>'G-2'!M11</f>
        <v>244.5</v>
      </c>
      <c r="R18" s="142">
        <f>'G-2'!M12</f>
        <v>251.5</v>
      </c>
      <c r="S18" s="142">
        <f>'G-2'!M13</f>
        <v>263.5</v>
      </c>
      <c r="T18" s="142">
        <f>'G-2'!M14</f>
        <v>260</v>
      </c>
      <c r="U18" s="142">
        <f>'G-2'!M15</f>
        <v>244.5</v>
      </c>
      <c r="V18" s="142">
        <f>'G-2'!M16</f>
        <v>250</v>
      </c>
      <c r="W18" s="142">
        <f>'G-2'!M17</f>
        <v>326.5</v>
      </c>
      <c r="X18" s="142">
        <f>'G-2'!M18</f>
        <v>325.5</v>
      </c>
      <c r="Y18" s="142">
        <f>'G-2'!M19</f>
        <v>188.5</v>
      </c>
      <c r="Z18" s="142">
        <f>'G-2'!M20</f>
        <v>296</v>
      </c>
      <c r="AA18" s="142">
        <f>'G-2'!M21</f>
        <v>252</v>
      </c>
      <c r="AB18" s="142">
        <f>'G-2'!M22</f>
        <v>322.5</v>
      </c>
      <c r="AC18" s="143"/>
      <c r="AD18" s="142">
        <f>'G-2'!T10</f>
        <v>275</v>
      </c>
      <c r="AE18" s="142">
        <f>'G-2'!T11</f>
        <v>241</v>
      </c>
      <c r="AF18" s="142">
        <f>'G-2'!T12</f>
        <v>319.5</v>
      </c>
      <c r="AG18" s="142">
        <f>'G-2'!T13</f>
        <v>331.5</v>
      </c>
      <c r="AH18" s="142">
        <f>'G-2'!T14</f>
        <v>302</v>
      </c>
      <c r="AI18" s="142">
        <f>'G-2'!T15</f>
        <v>334.5</v>
      </c>
      <c r="AJ18" s="142">
        <f>'G-2'!T16</f>
        <v>372</v>
      </c>
      <c r="AK18" s="142">
        <f>'G-2'!T17</f>
        <v>285.5</v>
      </c>
      <c r="AL18" s="142">
        <f>'G-2'!T18</f>
        <v>318</v>
      </c>
      <c r="AM18" s="142">
        <f>'G-2'!T19</f>
        <v>309</v>
      </c>
      <c r="AN18" s="142">
        <f>'G-2'!T20</f>
        <v>305.5</v>
      </c>
      <c r="AO18" s="142">
        <f>'G-2'!T21</f>
        <v>299</v>
      </c>
      <c r="AP18" s="101"/>
      <c r="AQ18" s="101"/>
      <c r="AR18" s="101"/>
      <c r="AS18" s="101"/>
      <c r="AT18" s="101"/>
      <c r="AU18" s="101">
        <f t="shared" ref="AU18:BA18" si="6">E19</f>
        <v>1712</v>
      </c>
      <c r="AV18" s="101">
        <f t="shared" si="6"/>
        <v>1515.5</v>
      </c>
      <c r="AW18" s="101">
        <f t="shared" si="6"/>
        <v>1345.5</v>
      </c>
      <c r="AX18" s="101">
        <f t="shared" si="6"/>
        <v>1128.5</v>
      </c>
      <c r="AY18" s="101">
        <f t="shared" si="6"/>
        <v>1016.5</v>
      </c>
      <c r="AZ18" s="101">
        <f t="shared" si="6"/>
        <v>1024</v>
      </c>
      <c r="BA18" s="101">
        <f t="shared" si="6"/>
        <v>1004.5</v>
      </c>
      <c r="BB18" s="101"/>
      <c r="BC18" s="101"/>
      <c r="BD18" s="101"/>
      <c r="BE18" s="101">
        <f t="shared" ref="BE18:BQ18" si="7">P19</f>
        <v>989.5</v>
      </c>
      <c r="BF18" s="101">
        <f t="shared" si="7"/>
        <v>993</v>
      </c>
      <c r="BG18" s="101">
        <f t="shared" si="7"/>
        <v>1007</v>
      </c>
      <c r="BH18" s="101">
        <f t="shared" si="7"/>
        <v>1026.5</v>
      </c>
      <c r="BI18" s="101">
        <f t="shared" si="7"/>
        <v>1019.5</v>
      </c>
      <c r="BJ18" s="101">
        <f t="shared" si="7"/>
        <v>1019.5</v>
      </c>
      <c r="BK18" s="101">
        <f t="shared" si="7"/>
        <v>1018</v>
      </c>
      <c r="BL18" s="101">
        <f t="shared" si="7"/>
        <v>1081</v>
      </c>
      <c r="BM18" s="101">
        <f t="shared" si="7"/>
        <v>1146.5</v>
      </c>
      <c r="BN18" s="101">
        <f t="shared" si="7"/>
        <v>1090.5</v>
      </c>
      <c r="BO18" s="101">
        <f t="shared" si="7"/>
        <v>1136.5</v>
      </c>
      <c r="BP18" s="101">
        <f t="shared" si="7"/>
        <v>1062</v>
      </c>
      <c r="BQ18" s="101">
        <f t="shared" si="7"/>
        <v>1059</v>
      </c>
      <c r="BR18" s="101"/>
      <c r="BS18" s="101"/>
      <c r="BT18" s="101"/>
      <c r="BU18" s="101">
        <f t="shared" ref="BU18:CC18" si="8">AG19</f>
        <v>1167</v>
      </c>
      <c r="BV18" s="101">
        <f t="shared" si="8"/>
        <v>1194</v>
      </c>
      <c r="BW18" s="101">
        <f t="shared" si="8"/>
        <v>1287.5</v>
      </c>
      <c r="BX18" s="101">
        <f t="shared" si="8"/>
        <v>1340</v>
      </c>
      <c r="BY18" s="101">
        <f t="shared" si="8"/>
        <v>1294</v>
      </c>
      <c r="BZ18" s="101">
        <f t="shared" si="8"/>
        <v>1310</v>
      </c>
      <c r="CA18" s="101">
        <f t="shared" si="8"/>
        <v>1284.5</v>
      </c>
      <c r="CB18" s="101">
        <f t="shared" si="8"/>
        <v>1218</v>
      </c>
      <c r="CC18" s="101">
        <f t="shared" si="8"/>
        <v>1231.5</v>
      </c>
    </row>
    <row r="19" spans="1:81" ht="16.5" customHeight="1" x14ac:dyDescent="0.2">
      <c r="A19" s="100" t="s">
        <v>104</v>
      </c>
      <c r="B19" s="142"/>
      <c r="C19" s="142"/>
      <c r="D19" s="142"/>
      <c r="E19" s="142">
        <f>B18+C18+D18+E18</f>
        <v>1712</v>
      </c>
      <c r="F19" s="142">
        <f t="shared" ref="F19:K19" si="9">C18+D18+E18+F18</f>
        <v>1515.5</v>
      </c>
      <c r="G19" s="142">
        <f t="shared" si="9"/>
        <v>1345.5</v>
      </c>
      <c r="H19" s="142">
        <f t="shared" si="9"/>
        <v>1128.5</v>
      </c>
      <c r="I19" s="142">
        <f t="shared" si="9"/>
        <v>1016.5</v>
      </c>
      <c r="J19" s="142">
        <f t="shared" si="9"/>
        <v>1024</v>
      </c>
      <c r="K19" s="142">
        <f t="shared" si="9"/>
        <v>1004.5</v>
      </c>
      <c r="L19" s="143"/>
      <c r="M19" s="142"/>
      <c r="N19" s="142"/>
      <c r="O19" s="142"/>
      <c r="P19" s="142">
        <f>M18+N18+O18+P18</f>
        <v>989.5</v>
      </c>
      <c r="Q19" s="142">
        <f t="shared" ref="Q19:AB19" si="10">N18+O18+P18+Q18</f>
        <v>993</v>
      </c>
      <c r="R19" s="142">
        <f t="shared" si="10"/>
        <v>1007</v>
      </c>
      <c r="S19" s="142">
        <f t="shared" si="10"/>
        <v>1026.5</v>
      </c>
      <c r="T19" s="142">
        <f t="shared" si="10"/>
        <v>1019.5</v>
      </c>
      <c r="U19" s="142">
        <f t="shared" si="10"/>
        <v>1019.5</v>
      </c>
      <c r="V19" s="142">
        <f t="shared" si="10"/>
        <v>1018</v>
      </c>
      <c r="W19" s="142">
        <f t="shared" si="10"/>
        <v>1081</v>
      </c>
      <c r="X19" s="142">
        <f t="shared" si="10"/>
        <v>1146.5</v>
      </c>
      <c r="Y19" s="142">
        <f t="shared" si="10"/>
        <v>1090.5</v>
      </c>
      <c r="Z19" s="142">
        <f t="shared" si="10"/>
        <v>1136.5</v>
      </c>
      <c r="AA19" s="142">
        <f t="shared" si="10"/>
        <v>1062</v>
      </c>
      <c r="AB19" s="142">
        <f t="shared" si="10"/>
        <v>1059</v>
      </c>
      <c r="AC19" s="143"/>
      <c r="AD19" s="142"/>
      <c r="AE19" s="142"/>
      <c r="AF19" s="142"/>
      <c r="AG19" s="142">
        <f>AD18+AE18+AF18+AG18</f>
        <v>1167</v>
      </c>
      <c r="AH19" s="142">
        <f t="shared" ref="AH19:AO19" si="11">AE18+AF18+AG18+AH18</f>
        <v>1194</v>
      </c>
      <c r="AI19" s="142">
        <f t="shared" si="11"/>
        <v>1287.5</v>
      </c>
      <c r="AJ19" s="142">
        <f t="shared" si="11"/>
        <v>1340</v>
      </c>
      <c r="AK19" s="142">
        <f t="shared" si="11"/>
        <v>1294</v>
      </c>
      <c r="AL19" s="142">
        <f t="shared" si="11"/>
        <v>1310</v>
      </c>
      <c r="AM19" s="142">
        <f t="shared" si="11"/>
        <v>1284.5</v>
      </c>
      <c r="AN19" s="142">
        <f t="shared" si="11"/>
        <v>1218</v>
      </c>
      <c r="AO19" s="142">
        <f t="shared" si="11"/>
        <v>1231.5</v>
      </c>
      <c r="AP19" s="101"/>
      <c r="AQ19" s="101"/>
      <c r="AR19" s="101"/>
      <c r="AS19" s="101"/>
      <c r="AT19" s="101"/>
      <c r="AU19" s="101">
        <f t="shared" ref="AU19:BA19" si="12">E29</f>
        <v>1018</v>
      </c>
      <c r="AV19" s="101">
        <f t="shared" si="12"/>
        <v>1049</v>
      </c>
      <c r="AW19" s="101">
        <f t="shared" si="12"/>
        <v>952</v>
      </c>
      <c r="AX19" s="101">
        <f t="shared" si="12"/>
        <v>846.5</v>
      </c>
      <c r="AY19" s="101">
        <f t="shared" si="12"/>
        <v>813</v>
      </c>
      <c r="AZ19" s="101">
        <f t="shared" si="12"/>
        <v>612</v>
      </c>
      <c r="BA19" s="101">
        <f t="shared" si="12"/>
        <v>582</v>
      </c>
      <c r="BB19" s="101"/>
      <c r="BC19" s="101"/>
      <c r="BD19" s="101"/>
      <c r="BE19" s="101">
        <f t="shared" ref="BE19:BQ19" si="13">P29</f>
        <v>567</v>
      </c>
      <c r="BF19" s="101">
        <f t="shared" si="13"/>
        <v>615</v>
      </c>
      <c r="BG19" s="101">
        <f t="shared" si="13"/>
        <v>631</v>
      </c>
      <c r="BH19" s="101">
        <f t="shared" si="13"/>
        <v>603.5</v>
      </c>
      <c r="BI19" s="101">
        <f t="shared" si="13"/>
        <v>547</v>
      </c>
      <c r="BJ19" s="101">
        <f t="shared" si="13"/>
        <v>474</v>
      </c>
      <c r="BK19" s="101">
        <f t="shared" si="13"/>
        <v>464</v>
      </c>
      <c r="BL19" s="101">
        <f t="shared" si="13"/>
        <v>485</v>
      </c>
      <c r="BM19" s="101">
        <f t="shared" si="13"/>
        <v>514</v>
      </c>
      <c r="BN19" s="101">
        <f t="shared" si="13"/>
        <v>522</v>
      </c>
      <c r="BO19" s="101">
        <f t="shared" si="13"/>
        <v>506</v>
      </c>
      <c r="BP19" s="101">
        <f t="shared" si="13"/>
        <v>500</v>
      </c>
      <c r="BQ19" s="101">
        <f t="shared" si="13"/>
        <v>530</v>
      </c>
      <c r="BR19" s="101"/>
      <c r="BS19" s="101"/>
      <c r="BT19" s="101"/>
      <c r="BU19" s="101">
        <f t="shared" ref="BU19:CC19" si="14">AG29</f>
        <v>735</v>
      </c>
      <c r="BV19" s="101">
        <f t="shared" si="14"/>
        <v>761.5</v>
      </c>
      <c r="BW19" s="101">
        <f t="shared" si="14"/>
        <v>753</v>
      </c>
      <c r="BX19" s="101">
        <f t="shared" si="14"/>
        <v>747.5</v>
      </c>
      <c r="BY19" s="101">
        <f t="shared" si="14"/>
        <v>779</v>
      </c>
      <c r="BZ19" s="101">
        <f t="shared" si="14"/>
        <v>777.5</v>
      </c>
      <c r="CA19" s="101">
        <f t="shared" si="14"/>
        <v>756</v>
      </c>
      <c r="CB19" s="101">
        <f t="shared" si="14"/>
        <v>701</v>
      </c>
      <c r="CC19" s="101">
        <f t="shared" si="14"/>
        <v>679</v>
      </c>
    </row>
    <row r="20" spans="1:81" ht="16.5" customHeight="1" x14ac:dyDescent="0.2">
      <c r="A20" s="97" t="s">
        <v>105</v>
      </c>
      <c r="B20" s="144"/>
      <c r="C20" s="145" t="s">
        <v>106</v>
      </c>
      <c r="D20" s="146">
        <f>DIRECCIONALIDAD!J19/100</f>
        <v>0</v>
      </c>
      <c r="E20" s="145"/>
      <c r="F20" s="145" t="s">
        <v>107</v>
      </c>
      <c r="G20" s="146">
        <f>DIRECCIONALIDAD!J20/100</f>
        <v>0.98559077809798268</v>
      </c>
      <c r="H20" s="145"/>
      <c r="I20" s="145" t="s">
        <v>108</v>
      </c>
      <c r="J20" s="146">
        <f>DIRECCIONALIDAD!J21/100</f>
        <v>1.4409221902017291E-2</v>
      </c>
      <c r="K20" s="147"/>
      <c r="L20" s="141"/>
      <c r="M20" s="144"/>
      <c r="N20" s="145"/>
      <c r="O20" s="145" t="s">
        <v>106</v>
      </c>
      <c r="P20" s="146">
        <f>DIRECCIONALIDAD!J22/100</f>
        <v>0</v>
      </c>
      <c r="Q20" s="145"/>
      <c r="R20" s="145"/>
      <c r="S20" s="145"/>
      <c r="T20" s="145" t="s">
        <v>107</v>
      </c>
      <c r="U20" s="146">
        <f>DIRECCIONALIDAD!J23/100</f>
        <v>0.99390774586597042</v>
      </c>
      <c r="V20" s="145"/>
      <c r="W20" s="145"/>
      <c r="X20" s="145"/>
      <c r="Y20" s="145" t="s">
        <v>108</v>
      </c>
      <c r="Z20" s="146">
        <f>DIRECCIONALIDAD!J24/100</f>
        <v>6.0922541340295913E-3</v>
      </c>
      <c r="AA20" s="145"/>
      <c r="AB20" s="147"/>
      <c r="AC20" s="141"/>
      <c r="AD20" s="144"/>
      <c r="AE20" s="145" t="s">
        <v>106</v>
      </c>
      <c r="AF20" s="146">
        <f>DIRECCIONALIDAD!J25/100</f>
        <v>0</v>
      </c>
      <c r="AG20" s="145"/>
      <c r="AH20" s="145"/>
      <c r="AI20" s="145"/>
      <c r="AJ20" s="145" t="s">
        <v>107</v>
      </c>
      <c r="AK20" s="146">
        <f>DIRECCIONALIDAD!J26/100</f>
        <v>0.98724082934609247</v>
      </c>
      <c r="AL20" s="145"/>
      <c r="AM20" s="145"/>
      <c r="AN20" s="145" t="s">
        <v>108</v>
      </c>
      <c r="AO20" s="148">
        <f>DIRECCIONALIDAD!J27/100</f>
        <v>1.2759170653907496E-2</v>
      </c>
      <c r="AP20" s="92"/>
      <c r="AQ20" s="92"/>
      <c r="AR20" s="92"/>
      <c r="AS20" s="92"/>
      <c r="AT20" s="92"/>
      <c r="AU20" s="92">
        <f t="shared" ref="AU20:BA20" si="15">E24</f>
        <v>72</v>
      </c>
      <c r="AV20" s="92">
        <f t="shared" si="15"/>
        <v>76</v>
      </c>
      <c r="AW20" s="92">
        <f t="shared" si="15"/>
        <v>82</v>
      </c>
      <c r="AX20" s="92">
        <f t="shared" si="15"/>
        <v>78</v>
      </c>
      <c r="AY20" s="92">
        <f t="shared" si="15"/>
        <v>74</v>
      </c>
      <c r="AZ20" s="92">
        <f t="shared" si="15"/>
        <v>68</v>
      </c>
      <c r="BA20" s="92">
        <f t="shared" si="15"/>
        <v>58</v>
      </c>
      <c r="BB20" s="92"/>
      <c r="BC20" s="92"/>
      <c r="BD20" s="92"/>
      <c r="BE20" s="92">
        <f t="shared" ref="BE20:BQ20" si="16">P24</f>
        <v>68</v>
      </c>
      <c r="BF20" s="92">
        <f t="shared" si="16"/>
        <v>74</v>
      </c>
      <c r="BG20" s="92">
        <f t="shared" si="16"/>
        <v>72</v>
      </c>
      <c r="BH20" s="92">
        <f t="shared" si="16"/>
        <v>76</v>
      </c>
      <c r="BI20" s="92">
        <f t="shared" si="16"/>
        <v>70</v>
      </c>
      <c r="BJ20" s="92">
        <f t="shared" si="16"/>
        <v>60</v>
      </c>
      <c r="BK20" s="92">
        <f t="shared" si="16"/>
        <v>54</v>
      </c>
      <c r="BL20" s="92">
        <f t="shared" si="16"/>
        <v>48</v>
      </c>
      <c r="BM20" s="92">
        <f t="shared" si="16"/>
        <v>48</v>
      </c>
      <c r="BN20" s="92">
        <f t="shared" si="16"/>
        <v>54</v>
      </c>
      <c r="BO20" s="92">
        <f t="shared" si="16"/>
        <v>58</v>
      </c>
      <c r="BP20" s="92">
        <f t="shared" si="16"/>
        <v>54</v>
      </c>
      <c r="BQ20" s="92">
        <f t="shared" si="16"/>
        <v>54</v>
      </c>
      <c r="BR20" s="92"/>
      <c r="BS20" s="92"/>
      <c r="BT20" s="92"/>
      <c r="BU20" s="92">
        <f t="shared" ref="BU20:CC20" si="17">AG24</f>
        <v>60</v>
      </c>
      <c r="BV20" s="92">
        <f t="shared" si="17"/>
        <v>62</v>
      </c>
      <c r="BW20" s="92">
        <f t="shared" si="17"/>
        <v>70</v>
      </c>
      <c r="BX20" s="92">
        <f t="shared" si="17"/>
        <v>72</v>
      </c>
      <c r="BY20" s="92">
        <f t="shared" si="17"/>
        <v>60</v>
      </c>
      <c r="BZ20" s="92">
        <f t="shared" si="17"/>
        <v>62</v>
      </c>
      <c r="CA20" s="92">
        <f t="shared" si="17"/>
        <v>56</v>
      </c>
      <c r="CB20" s="92">
        <f t="shared" si="17"/>
        <v>50</v>
      </c>
      <c r="CC20" s="92">
        <f t="shared" si="17"/>
        <v>54</v>
      </c>
    </row>
    <row r="21" spans="1:81" ht="16.5" customHeight="1" x14ac:dyDescent="0.2">
      <c r="A21" s="152" t="s">
        <v>146</v>
      </c>
      <c r="B21" s="153">
        <f>MAX(B19:K19)</f>
        <v>1712</v>
      </c>
      <c r="C21" s="145" t="s">
        <v>106</v>
      </c>
      <c r="D21" s="154">
        <f>+B21*D20</f>
        <v>0</v>
      </c>
      <c r="E21" s="145"/>
      <c r="F21" s="145" t="s">
        <v>107</v>
      </c>
      <c r="G21" s="154">
        <f>+B21*G20</f>
        <v>1687.3314121037463</v>
      </c>
      <c r="H21" s="145"/>
      <c r="I21" s="145" t="s">
        <v>108</v>
      </c>
      <c r="J21" s="154">
        <f>+B21*J20</f>
        <v>24.668587896253602</v>
      </c>
      <c r="K21" s="147"/>
      <c r="L21" s="141"/>
      <c r="M21" s="153">
        <f>MAX(M19:AB19)</f>
        <v>1146.5</v>
      </c>
      <c r="N21" s="145"/>
      <c r="O21" s="145" t="s">
        <v>106</v>
      </c>
      <c r="P21" s="155">
        <f>+M21*P20</f>
        <v>0</v>
      </c>
      <c r="Q21" s="145"/>
      <c r="R21" s="145"/>
      <c r="S21" s="145"/>
      <c r="T21" s="145" t="s">
        <v>107</v>
      </c>
      <c r="U21" s="155">
        <f>+M21*U20</f>
        <v>1139.515230635335</v>
      </c>
      <c r="V21" s="145"/>
      <c r="W21" s="145"/>
      <c r="X21" s="145"/>
      <c r="Y21" s="145" t="s">
        <v>108</v>
      </c>
      <c r="Z21" s="155">
        <f>+M21*Z20</f>
        <v>6.9847693646649267</v>
      </c>
      <c r="AA21" s="145"/>
      <c r="AB21" s="147"/>
      <c r="AC21" s="141"/>
      <c r="AD21" s="153">
        <f>MAX(AD19:AO19)</f>
        <v>1340</v>
      </c>
      <c r="AE21" s="145" t="s">
        <v>106</v>
      </c>
      <c r="AF21" s="154">
        <f>+AD21*AF20</f>
        <v>0</v>
      </c>
      <c r="AG21" s="145"/>
      <c r="AH21" s="145"/>
      <c r="AI21" s="145"/>
      <c r="AJ21" s="145" t="s">
        <v>107</v>
      </c>
      <c r="AK21" s="154">
        <f>+AD21*AK20</f>
        <v>1322.9027113237639</v>
      </c>
      <c r="AL21" s="145"/>
      <c r="AM21" s="145"/>
      <c r="AN21" s="145" t="s">
        <v>108</v>
      </c>
      <c r="AO21" s="156">
        <f>+AD21*AO20</f>
        <v>17.097288676236044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240" t="s">
        <v>102</v>
      </c>
      <c r="U22" s="240"/>
      <c r="V22" s="149" t="s">
        <v>147</v>
      </c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92"/>
      <c r="AQ22" s="92"/>
      <c r="AR22" s="92"/>
      <c r="AS22" s="92"/>
      <c r="AT22" s="92"/>
      <c r="AU22" s="92">
        <f t="shared" ref="AU22:BA22" si="18">E34</f>
        <v>3833.5</v>
      </c>
      <c r="AV22" s="92">
        <f t="shared" si="18"/>
        <v>3688</v>
      </c>
      <c r="AW22" s="92">
        <f t="shared" si="18"/>
        <v>3361</v>
      </c>
      <c r="AX22" s="92">
        <f t="shared" si="18"/>
        <v>2937</v>
      </c>
      <c r="AY22" s="92">
        <f t="shared" si="18"/>
        <v>2727.5</v>
      </c>
      <c r="AZ22" s="92">
        <f t="shared" si="18"/>
        <v>2463.5</v>
      </c>
      <c r="BA22" s="92">
        <f t="shared" si="18"/>
        <v>2386</v>
      </c>
      <c r="BB22" s="92"/>
      <c r="BC22" s="92"/>
      <c r="BD22" s="92"/>
      <c r="BE22" s="92">
        <f t="shared" ref="BE22:BQ22" si="19">P34</f>
        <v>2532</v>
      </c>
      <c r="BF22" s="92">
        <f t="shared" si="19"/>
        <v>2611</v>
      </c>
      <c r="BG22" s="92">
        <f t="shared" si="19"/>
        <v>2665.5</v>
      </c>
      <c r="BH22" s="92">
        <f t="shared" si="19"/>
        <v>2710</v>
      </c>
      <c r="BI22" s="92">
        <f t="shared" si="19"/>
        <v>2651</v>
      </c>
      <c r="BJ22" s="92">
        <f t="shared" si="19"/>
        <v>2558</v>
      </c>
      <c r="BK22" s="92">
        <f t="shared" si="19"/>
        <v>2548.5</v>
      </c>
      <c r="BL22" s="92">
        <f t="shared" si="19"/>
        <v>2587</v>
      </c>
      <c r="BM22" s="92">
        <f t="shared" si="19"/>
        <v>2643.5</v>
      </c>
      <c r="BN22" s="92">
        <f t="shared" si="19"/>
        <v>2567</v>
      </c>
      <c r="BO22" s="92">
        <f t="shared" si="19"/>
        <v>2573</v>
      </c>
      <c r="BP22" s="92">
        <f t="shared" si="19"/>
        <v>2489.5</v>
      </c>
      <c r="BQ22" s="92">
        <f t="shared" si="19"/>
        <v>2565</v>
      </c>
      <c r="BR22" s="92"/>
      <c r="BS22" s="92"/>
      <c r="BT22" s="92"/>
      <c r="BU22" s="92">
        <f t="shared" ref="BU22:CC22" si="20">AG34</f>
        <v>2913.5</v>
      </c>
      <c r="BV22" s="92">
        <f t="shared" si="20"/>
        <v>3057</v>
      </c>
      <c r="BW22" s="92">
        <f t="shared" si="20"/>
        <v>3265.5</v>
      </c>
      <c r="BX22" s="92">
        <f t="shared" si="20"/>
        <v>3409</v>
      </c>
      <c r="BY22" s="92">
        <f t="shared" si="20"/>
        <v>3374.5</v>
      </c>
      <c r="BZ22" s="92">
        <f t="shared" si="20"/>
        <v>3393.5</v>
      </c>
      <c r="CA22" s="92">
        <f t="shared" si="20"/>
        <v>3317.5</v>
      </c>
      <c r="CB22" s="92">
        <f t="shared" si="20"/>
        <v>3123</v>
      </c>
      <c r="CC22" s="92">
        <f t="shared" si="20"/>
        <v>3104.5</v>
      </c>
    </row>
    <row r="23" spans="1:81" ht="16.5" customHeight="1" x14ac:dyDescent="0.2">
      <c r="A23" s="100" t="s">
        <v>103</v>
      </c>
      <c r="B23" s="142">
        <f>'G-13'!F10</f>
        <v>16</v>
      </c>
      <c r="C23" s="142">
        <f>'G-13'!F11</f>
        <v>18</v>
      </c>
      <c r="D23" s="142">
        <f>'G-13'!F12</f>
        <v>22</v>
      </c>
      <c r="E23" s="142">
        <f>'G-13'!F13</f>
        <v>16</v>
      </c>
      <c r="F23" s="142">
        <f>'G-13'!F14</f>
        <v>20</v>
      </c>
      <c r="G23" s="142">
        <f>'G-13'!F15</f>
        <v>24</v>
      </c>
      <c r="H23" s="142">
        <f>'G-13'!F16</f>
        <v>18</v>
      </c>
      <c r="I23" s="142">
        <f>'G-13'!F17</f>
        <v>12</v>
      </c>
      <c r="J23" s="142">
        <f>'G-13'!F18</f>
        <v>14</v>
      </c>
      <c r="K23" s="142">
        <f>'G-13'!F19</f>
        <v>14</v>
      </c>
      <c r="L23" s="143"/>
      <c r="M23" s="142">
        <f>'G-13'!F20</f>
        <v>14</v>
      </c>
      <c r="N23" s="142">
        <f>'G-13'!F21</f>
        <v>20</v>
      </c>
      <c r="O23" s="142">
        <f>'G-13'!F22</f>
        <v>14</v>
      </c>
      <c r="P23" s="142">
        <f>'G-13'!M10</f>
        <v>20</v>
      </c>
      <c r="Q23" s="142">
        <f>'G-13'!M11</f>
        <v>20</v>
      </c>
      <c r="R23" s="142">
        <f>'G-13'!M12</f>
        <v>18</v>
      </c>
      <c r="S23" s="142">
        <f>'G-13'!M13</f>
        <v>18</v>
      </c>
      <c r="T23" s="142">
        <f>'G-13'!M14</f>
        <v>14</v>
      </c>
      <c r="U23" s="142">
        <f>'G-13'!M15</f>
        <v>10</v>
      </c>
      <c r="V23" s="142">
        <f>'G-13'!M16</f>
        <v>12</v>
      </c>
      <c r="W23" s="142">
        <f>'G-13'!M17</f>
        <v>12</v>
      </c>
      <c r="X23" s="142">
        <f>'G-13'!M18</f>
        <v>14</v>
      </c>
      <c r="Y23" s="142">
        <f>'G-13'!M19</f>
        <v>16</v>
      </c>
      <c r="Z23" s="142">
        <f>'G-13'!M20</f>
        <v>16</v>
      </c>
      <c r="AA23" s="142">
        <f>'G-13'!M21</f>
        <v>8</v>
      </c>
      <c r="AB23" s="142">
        <f>'G-13'!M22</f>
        <v>14</v>
      </c>
      <c r="AC23" s="143"/>
      <c r="AD23" s="142">
        <f>'G-13'!T10</f>
        <v>14</v>
      </c>
      <c r="AE23" s="142">
        <f>'G-13'!T11</f>
        <v>14</v>
      </c>
      <c r="AF23" s="142">
        <f>'G-13'!T12</f>
        <v>12</v>
      </c>
      <c r="AG23" s="142">
        <f>'G-13'!T13</f>
        <v>20</v>
      </c>
      <c r="AH23" s="142">
        <f>'G-13'!T14</f>
        <v>16</v>
      </c>
      <c r="AI23" s="142">
        <f>'G-13'!T15</f>
        <v>22</v>
      </c>
      <c r="AJ23" s="142">
        <f>'G-13'!T16</f>
        <v>14</v>
      </c>
      <c r="AK23" s="142">
        <f>'G-13'!T17</f>
        <v>8</v>
      </c>
      <c r="AL23" s="142">
        <f>'G-13'!T18</f>
        <v>18</v>
      </c>
      <c r="AM23" s="142">
        <f>'G-13'!T19</f>
        <v>16</v>
      </c>
      <c r="AN23" s="142">
        <f>'G-13'!T20</f>
        <v>8</v>
      </c>
      <c r="AO23" s="142">
        <f>'G-13'!T21</f>
        <v>12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2"/>
      <c r="C24" s="142"/>
      <c r="D24" s="142"/>
      <c r="E24" s="142">
        <f>B23+C23+D23+E23</f>
        <v>72</v>
      </c>
      <c r="F24" s="142">
        <f t="shared" ref="F24:K24" si="21">C23+D23+E23+F23</f>
        <v>76</v>
      </c>
      <c r="G24" s="142">
        <f t="shared" si="21"/>
        <v>82</v>
      </c>
      <c r="H24" s="142">
        <f t="shared" si="21"/>
        <v>78</v>
      </c>
      <c r="I24" s="142">
        <f t="shared" si="21"/>
        <v>74</v>
      </c>
      <c r="J24" s="142">
        <f t="shared" si="21"/>
        <v>68</v>
      </c>
      <c r="K24" s="142">
        <f t="shared" si="21"/>
        <v>58</v>
      </c>
      <c r="L24" s="143"/>
      <c r="M24" s="142"/>
      <c r="N24" s="142"/>
      <c r="O24" s="142"/>
      <c r="P24" s="142">
        <f>M23+N23+O23+P23</f>
        <v>68</v>
      </c>
      <c r="Q24" s="142">
        <f t="shared" ref="Q24:AB24" si="22">N23+O23+P23+Q23</f>
        <v>74</v>
      </c>
      <c r="R24" s="142">
        <f t="shared" si="22"/>
        <v>72</v>
      </c>
      <c r="S24" s="142">
        <f t="shared" si="22"/>
        <v>76</v>
      </c>
      <c r="T24" s="142">
        <f t="shared" si="22"/>
        <v>70</v>
      </c>
      <c r="U24" s="142">
        <f t="shared" si="22"/>
        <v>60</v>
      </c>
      <c r="V24" s="142">
        <f t="shared" si="22"/>
        <v>54</v>
      </c>
      <c r="W24" s="142">
        <f t="shared" si="22"/>
        <v>48</v>
      </c>
      <c r="X24" s="142">
        <f t="shared" si="22"/>
        <v>48</v>
      </c>
      <c r="Y24" s="142">
        <f t="shared" si="22"/>
        <v>54</v>
      </c>
      <c r="Z24" s="142">
        <f t="shared" si="22"/>
        <v>58</v>
      </c>
      <c r="AA24" s="142">
        <f t="shared" si="22"/>
        <v>54</v>
      </c>
      <c r="AB24" s="142">
        <f t="shared" si="22"/>
        <v>54</v>
      </c>
      <c r="AC24" s="143"/>
      <c r="AD24" s="142"/>
      <c r="AE24" s="142"/>
      <c r="AF24" s="142"/>
      <c r="AG24" s="142">
        <f>AD23+AE23+AF23+AG23</f>
        <v>60</v>
      </c>
      <c r="AH24" s="142">
        <f t="shared" ref="AH24:AO24" si="23">AE23+AF23+AG23+AH23</f>
        <v>62</v>
      </c>
      <c r="AI24" s="142">
        <f t="shared" si="23"/>
        <v>70</v>
      </c>
      <c r="AJ24" s="142">
        <f t="shared" si="23"/>
        <v>72</v>
      </c>
      <c r="AK24" s="142">
        <f t="shared" si="23"/>
        <v>60</v>
      </c>
      <c r="AL24" s="142">
        <f t="shared" si="23"/>
        <v>62</v>
      </c>
      <c r="AM24" s="142">
        <f t="shared" si="23"/>
        <v>56</v>
      </c>
      <c r="AN24" s="142">
        <f t="shared" si="23"/>
        <v>50</v>
      </c>
      <c r="AO24" s="142">
        <f t="shared" si="23"/>
        <v>54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44"/>
      <c r="C25" s="145" t="s">
        <v>106</v>
      </c>
      <c r="D25" s="146">
        <f>DIRECCIONALIDAD!J28/100</f>
        <v>0</v>
      </c>
      <c r="E25" s="145"/>
      <c r="F25" s="145" t="s">
        <v>107</v>
      </c>
      <c r="G25" s="146">
        <f>DIRECCIONALIDAD!J29/100</f>
        <v>1</v>
      </c>
      <c r="H25" s="145"/>
      <c r="I25" s="145" t="s">
        <v>108</v>
      </c>
      <c r="J25" s="146">
        <f>DIRECCIONALIDAD!J30/100</f>
        <v>0</v>
      </c>
      <c r="K25" s="147"/>
      <c r="L25" s="141"/>
      <c r="M25" s="144"/>
      <c r="N25" s="145"/>
      <c r="O25" s="145" t="s">
        <v>106</v>
      </c>
      <c r="P25" s="146">
        <f>DIRECCIONALIDAD!J31/100</f>
        <v>0</v>
      </c>
      <c r="Q25" s="145"/>
      <c r="R25" s="145"/>
      <c r="S25" s="145"/>
      <c r="T25" s="145" t="s">
        <v>107</v>
      </c>
      <c r="U25" s="146">
        <f>DIRECCIONALIDAD!J32/100</f>
        <v>1</v>
      </c>
      <c r="V25" s="145"/>
      <c r="W25" s="145"/>
      <c r="X25" s="145"/>
      <c r="Y25" s="145" t="s">
        <v>108</v>
      </c>
      <c r="Z25" s="146">
        <f>DIRECCIONALIDAD!J33/100</f>
        <v>0</v>
      </c>
      <c r="AA25" s="145"/>
      <c r="AB25" s="145"/>
      <c r="AC25" s="141"/>
      <c r="AD25" s="144"/>
      <c r="AE25" s="145" t="s">
        <v>106</v>
      </c>
      <c r="AF25" s="146">
        <f>DIRECCIONALIDAD!J34/100</f>
        <v>0</v>
      </c>
      <c r="AG25" s="145"/>
      <c r="AH25" s="145"/>
      <c r="AI25" s="145"/>
      <c r="AJ25" s="145" t="s">
        <v>107</v>
      </c>
      <c r="AK25" s="146">
        <f>DIRECCIONALIDAD!J35/100</f>
        <v>1</v>
      </c>
      <c r="AL25" s="145"/>
      <c r="AM25" s="145"/>
      <c r="AN25" s="145" t="s">
        <v>108</v>
      </c>
      <c r="AO25" s="146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2" t="s">
        <v>146</v>
      </c>
      <c r="B26" s="153">
        <f>MAX(B24:K24)</f>
        <v>82</v>
      </c>
      <c r="C26" s="145" t="s">
        <v>106</v>
      </c>
      <c r="D26" s="154">
        <f>+B26*D25</f>
        <v>0</v>
      </c>
      <c r="E26" s="145"/>
      <c r="F26" s="145" t="s">
        <v>107</v>
      </c>
      <c r="G26" s="154">
        <f>+B26*G25</f>
        <v>82</v>
      </c>
      <c r="H26" s="145"/>
      <c r="I26" s="145" t="s">
        <v>108</v>
      </c>
      <c r="J26" s="154">
        <f>+B26*J25</f>
        <v>0</v>
      </c>
      <c r="K26" s="147"/>
      <c r="L26" s="141"/>
      <c r="M26" s="153">
        <f>MAX(M24:AB24)</f>
        <v>76</v>
      </c>
      <c r="N26" s="145"/>
      <c r="O26" s="145" t="s">
        <v>106</v>
      </c>
      <c r="P26" s="155">
        <f>+M26*P25</f>
        <v>0</v>
      </c>
      <c r="Q26" s="145"/>
      <c r="R26" s="145"/>
      <c r="S26" s="145"/>
      <c r="T26" s="145" t="s">
        <v>107</v>
      </c>
      <c r="U26" s="155">
        <f>+M26*U25</f>
        <v>76</v>
      </c>
      <c r="V26" s="145"/>
      <c r="W26" s="145"/>
      <c r="X26" s="145"/>
      <c r="Y26" s="145" t="s">
        <v>108</v>
      </c>
      <c r="Z26" s="155">
        <f>+M26*Z25</f>
        <v>0</v>
      </c>
      <c r="AA26" s="145"/>
      <c r="AB26" s="147"/>
      <c r="AC26" s="141"/>
      <c r="AD26" s="153">
        <f>MAX(AD24:AO24)</f>
        <v>72</v>
      </c>
      <c r="AE26" s="145" t="s">
        <v>106</v>
      </c>
      <c r="AF26" s="154">
        <f>+AD26*AF25</f>
        <v>0</v>
      </c>
      <c r="AG26" s="145"/>
      <c r="AH26" s="145"/>
      <c r="AI26" s="145"/>
      <c r="AJ26" s="145" t="s">
        <v>107</v>
      </c>
      <c r="AK26" s="154">
        <f>+AD26*AK25</f>
        <v>72</v>
      </c>
      <c r="AL26" s="145"/>
      <c r="AM26" s="145"/>
      <c r="AN26" s="145" t="s">
        <v>108</v>
      </c>
      <c r="AO26" s="156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240" t="s">
        <v>102</v>
      </c>
      <c r="U27" s="240"/>
      <c r="V27" s="149">
        <v>11</v>
      </c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2">
        <f>'G-94'!F10</f>
        <v>298</v>
      </c>
      <c r="C28" s="142">
        <f>'G-94'!F11</f>
        <v>272</v>
      </c>
      <c r="D28" s="142">
        <f>'G-94'!F12</f>
        <v>264.5</v>
      </c>
      <c r="E28" s="142">
        <f>'G-94'!F13</f>
        <v>183.5</v>
      </c>
      <c r="F28" s="142">
        <f>'G-94'!F14</f>
        <v>329</v>
      </c>
      <c r="G28" s="142">
        <f>'G-94'!F15</f>
        <v>175</v>
      </c>
      <c r="H28" s="142">
        <f>'G-94'!F16</f>
        <v>159</v>
      </c>
      <c r="I28" s="142">
        <f>'G-94'!F17</f>
        <v>150</v>
      </c>
      <c r="J28" s="142">
        <f>'G-94'!F18</f>
        <v>128</v>
      </c>
      <c r="K28" s="142">
        <f>'G-94'!F19</f>
        <v>145</v>
      </c>
      <c r="L28" s="143"/>
      <c r="M28" s="142">
        <f>'G-94'!F20</f>
        <v>137.5</v>
      </c>
      <c r="N28" s="142">
        <f>'G-94'!F21</f>
        <v>119.5</v>
      </c>
      <c r="O28" s="142">
        <f>'G-94'!F22</f>
        <v>150.5</v>
      </c>
      <c r="P28" s="142">
        <f>'G-94'!M10</f>
        <v>159.5</v>
      </c>
      <c r="Q28" s="142">
        <f>'G-94'!M11</f>
        <v>185.5</v>
      </c>
      <c r="R28" s="142">
        <f>'G-94'!M12</f>
        <v>135.5</v>
      </c>
      <c r="S28" s="142">
        <f>'G-94'!M13</f>
        <v>123</v>
      </c>
      <c r="T28" s="142">
        <f>'G-94'!M14</f>
        <v>103</v>
      </c>
      <c r="U28" s="142">
        <f>'G-94'!M15</f>
        <v>112.5</v>
      </c>
      <c r="V28" s="142">
        <f>'G-94'!M16</f>
        <v>125.5</v>
      </c>
      <c r="W28" s="142">
        <f>'G-94'!M17</f>
        <v>144</v>
      </c>
      <c r="X28" s="142">
        <f>'G-94'!M18</f>
        <v>132</v>
      </c>
      <c r="Y28" s="142">
        <f>'G-94'!M19</f>
        <v>120.5</v>
      </c>
      <c r="Z28" s="142">
        <f>'G-94'!M20</f>
        <v>109.5</v>
      </c>
      <c r="AA28" s="142">
        <f>'G-94'!M21</f>
        <v>138</v>
      </c>
      <c r="AB28" s="142">
        <f>'G-94'!M22</f>
        <v>162</v>
      </c>
      <c r="AC28" s="143"/>
      <c r="AD28" s="142">
        <f>'G-94'!T10</f>
        <v>175.5</v>
      </c>
      <c r="AE28" s="142">
        <f>'G-94'!T11</f>
        <v>199</v>
      </c>
      <c r="AF28" s="142">
        <f>'G-94'!T12</f>
        <v>214</v>
      </c>
      <c r="AG28" s="142">
        <f>'G-94'!T13</f>
        <v>146.5</v>
      </c>
      <c r="AH28" s="142">
        <f>'G-94'!T14</f>
        <v>202</v>
      </c>
      <c r="AI28" s="142">
        <f>'G-94'!T15</f>
        <v>190.5</v>
      </c>
      <c r="AJ28" s="142">
        <f>'G-94'!T16</f>
        <v>208.5</v>
      </c>
      <c r="AK28" s="142">
        <f>'G-94'!T17</f>
        <v>178</v>
      </c>
      <c r="AL28" s="142">
        <f>'G-94'!T18</f>
        <v>200.5</v>
      </c>
      <c r="AM28" s="142">
        <f>'G-94'!T19</f>
        <v>169</v>
      </c>
      <c r="AN28" s="142">
        <f>'G-94'!T20</f>
        <v>153.5</v>
      </c>
      <c r="AO28" s="142">
        <f>'G-94'!T21</f>
        <v>156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2"/>
      <c r="C29" s="142"/>
      <c r="D29" s="142"/>
      <c r="E29" s="142">
        <f>B28+C28+D28+E28</f>
        <v>1018</v>
      </c>
      <c r="F29" s="142">
        <f t="shared" ref="F29:K29" si="24">C28+D28+E28+F28</f>
        <v>1049</v>
      </c>
      <c r="G29" s="142">
        <f t="shared" si="24"/>
        <v>952</v>
      </c>
      <c r="H29" s="142">
        <f t="shared" si="24"/>
        <v>846.5</v>
      </c>
      <c r="I29" s="142">
        <f t="shared" si="24"/>
        <v>813</v>
      </c>
      <c r="J29" s="142">
        <f t="shared" si="24"/>
        <v>612</v>
      </c>
      <c r="K29" s="142">
        <f t="shared" si="24"/>
        <v>582</v>
      </c>
      <c r="L29" s="143"/>
      <c r="M29" s="142"/>
      <c r="N29" s="142"/>
      <c r="O29" s="142"/>
      <c r="P29" s="142">
        <f>M28+N28+O28+P28</f>
        <v>567</v>
      </c>
      <c r="Q29" s="142">
        <f t="shared" ref="Q29" si="25">N28+O28+P28+Q28</f>
        <v>615</v>
      </c>
      <c r="R29" s="142">
        <f t="shared" ref="R29" si="26">O28+P28+Q28+R28</f>
        <v>631</v>
      </c>
      <c r="S29" s="142">
        <f t="shared" ref="S29" si="27">P28+Q28+R28+S28</f>
        <v>603.5</v>
      </c>
      <c r="T29" s="142">
        <f t="shared" ref="T29" si="28">Q28+R28+S28+T28</f>
        <v>547</v>
      </c>
      <c r="U29" s="142">
        <f t="shared" ref="U29" si="29">R28+S28+T28+U28</f>
        <v>474</v>
      </c>
      <c r="V29" s="142">
        <f t="shared" ref="V29" si="30">S28+T28+U28+V28</f>
        <v>464</v>
      </c>
      <c r="W29" s="142">
        <f t="shared" ref="W29" si="31">T28+U28+V28+W28</f>
        <v>485</v>
      </c>
      <c r="X29" s="142">
        <f t="shared" ref="X29" si="32">U28+V28+W28+X28</f>
        <v>514</v>
      </c>
      <c r="Y29" s="142">
        <f t="shared" ref="Y29" si="33">V28+W28+X28+Y28</f>
        <v>522</v>
      </c>
      <c r="Z29" s="142">
        <f t="shared" ref="Z29" si="34">W28+X28+Y28+Z28</f>
        <v>506</v>
      </c>
      <c r="AA29" s="142">
        <f t="shared" ref="AA29" si="35">X28+Y28+Z28+AA28</f>
        <v>500</v>
      </c>
      <c r="AB29" s="142">
        <f t="shared" ref="AB29" si="36">Y28+Z28+AA28+AB28</f>
        <v>530</v>
      </c>
      <c r="AC29" s="143"/>
      <c r="AD29" s="142"/>
      <c r="AE29" s="142"/>
      <c r="AF29" s="142"/>
      <c r="AG29" s="142">
        <f>AD28+AE28+AF28+AG28</f>
        <v>735</v>
      </c>
      <c r="AH29" s="142">
        <f t="shared" ref="AH29" si="37">AE28+AF28+AG28+AH28</f>
        <v>761.5</v>
      </c>
      <c r="AI29" s="142">
        <f t="shared" ref="AI29" si="38">AF28+AG28+AH28+AI28</f>
        <v>753</v>
      </c>
      <c r="AJ29" s="142">
        <f t="shared" ref="AJ29" si="39">AG28+AH28+AI28+AJ28</f>
        <v>747.5</v>
      </c>
      <c r="AK29" s="142">
        <f t="shared" ref="AK29" si="40">AH28+AI28+AJ28+AK28</f>
        <v>779</v>
      </c>
      <c r="AL29" s="142">
        <f t="shared" ref="AL29" si="41">AI28+AJ28+AK28+AL28</f>
        <v>777.5</v>
      </c>
      <c r="AM29" s="142">
        <f t="shared" ref="AM29" si="42">AJ28+AK28+AL28+AM28</f>
        <v>756</v>
      </c>
      <c r="AN29" s="142">
        <f t="shared" ref="AN29" si="43">AK28+AL28+AM28+AN28</f>
        <v>701</v>
      </c>
      <c r="AO29" s="142">
        <f t="shared" ref="AO29" si="44">AL28+AM28+AN28+AO28</f>
        <v>679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44"/>
      <c r="C30" s="145" t="s">
        <v>106</v>
      </c>
      <c r="D30" s="146">
        <f>DIRECCIONALIDAD!J37/100</f>
        <v>0</v>
      </c>
      <c r="E30" s="145"/>
      <c r="F30" s="145" t="s">
        <v>107</v>
      </c>
      <c r="G30" s="146">
        <f>DIRECCIONALIDAD!J38/100</f>
        <v>1</v>
      </c>
      <c r="H30" s="145"/>
      <c r="I30" s="145" t="s">
        <v>108</v>
      </c>
      <c r="J30" s="146">
        <f>DIRECCIONALIDAD!J39/100</f>
        <v>0</v>
      </c>
      <c r="K30" s="147"/>
      <c r="L30" s="141"/>
      <c r="M30" s="144"/>
      <c r="N30" s="145"/>
      <c r="O30" s="145" t="s">
        <v>106</v>
      </c>
      <c r="P30" s="146">
        <f>DIRECCIONALIDAD!J40/100</f>
        <v>0</v>
      </c>
      <c r="Q30" s="145"/>
      <c r="R30" s="145"/>
      <c r="S30" s="145"/>
      <c r="T30" s="145" t="s">
        <v>107</v>
      </c>
      <c r="U30" s="146">
        <f>DIRECCIONALIDAD!J41/100</f>
        <v>1</v>
      </c>
      <c r="V30" s="145"/>
      <c r="W30" s="145"/>
      <c r="X30" s="145"/>
      <c r="Y30" s="145" t="s">
        <v>108</v>
      </c>
      <c r="Z30" s="146">
        <f>DIRECCIONALIDAD!J42/100</f>
        <v>0</v>
      </c>
      <c r="AA30" s="145"/>
      <c r="AB30" s="147"/>
      <c r="AC30" s="141"/>
      <c r="AD30" s="144"/>
      <c r="AE30" s="145" t="s">
        <v>106</v>
      </c>
      <c r="AF30" s="146">
        <f>DIRECCIONALIDAD!J43/100</f>
        <v>0</v>
      </c>
      <c r="AG30" s="145"/>
      <c r="AH30" s="145"/>
      <c r="AI30" s="145"/>
      <c r="AJ30" s="145" t="s">
        <v>107</v>
      </c>
      <c r="AK30" s="146">
        <f>DIRECCIONALIDAD!J44/100</f>
        <v>1</v>
      </c>
      <c r="AL30" s="145"/>
      <c r="AM30" s="145"/>
      <c r="AN30" s="145" t="s">
        <v>108</v>
      </c>
      <c r="AO30" s="148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2" t="s">
        <v>146</v>
      </c>
      <c r="B31" s="153">
        <f>MAX(B29:K29)</f>
        <v>1049</v>
      </c>
      <c r="C31" s="145" t="s">
        <v>106</v>
      </c>
      <c r="D31" s="154">
        <f>+B31*D30</f>
        <v>0</v>
      </c>
      <c r="E31" s="145"/>
      <c r="F31" s="145" t="s">
        <v>107</v>
      </c>
      <c r="G31" s="154">
        <f>+B31*G30</f>
        <v>1049</v>
      </c>
      <c r="H31" s="145"/>
      <c r="I31" s="145" t="s">
        <v>108</v>
      </c>
      <c r="J31" s="154">
        <f>+B31*J30</f>
        <v>0</v>
      </c>
      <c r="K31" s="147"/>
      <c r="L31" s="141"/>
      <c r="M31" s="153">
        <f>MAX(M29:AB29)</f>
        <v>631</v>
      </c>
      <c r="N31" s="145"/>
      <c r="O31" s="145" t="s">
        <v>106</v>
      </c>
      <c r="P31" s="155">
        <f>+M31*P30</f>
        <v>0</v>
      </c>
      <c r="Q31" s="145"/>
      <c r="R31" s="145"/>
      <c r="S31" s="145"/>
      <c r="T31" s="145" t="s">
        <v>107</v>
      </c>
      <c r="U31" s="155">
        <f>+M31*U30</f>
        <v>631</v>
      </c>
      <c r="V31" s="145"/>
      <c r="W31" s="145"/>
      <c r="X31" s="145"/>
      <c r="Y31" s="145" t="s">
        <v>108</v>
      </c>
      <c r="Z31" s="155">
        <f>+M31*Z30</f>
        <v>0</v>
      </c>
      <c r="AA31" s="145"/>
      <c r="AB31" s="147"/>
      <c r="AC31" s="141"/>
      <c r="AD31" s="153">
        <f>MAX(AD29:AO29)</f>
        <v>779</v>
      </c>
      <c r="AE31" s="145" t="s">
        <v>106</v>
      </c>
      <c r="AF31" s="154">
        <f>+AD31*AF30</f>
        <v>0</v>
      </c>
      <c r="AG31" s="145"/>
      <c r="AH31" s="145"/>
      <c r="AI31" s="145"/>
      <c r="AJ31" s="145" t="s">
        <v>107</v>
      </c>
      <c r="AK31" s="154">
        <f>+AD31*AK30</f>
        <v>779</v>
      </c>
      <c r="AL31" s="145"/>
      <c r="AM31" s="145"/>
      <c r="AN31" s="145" t="s">
        <v>108</v>
      </c>
      <c r="AO31" s="156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240" t="s">
        <v>102</v>
      </c>
      <c r="U32" s="240"/>
      <c r="V32" s="140" t="s">
        <v>109</v>
      </c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2">
        <f t="shared" ref="B33:K33" si="45">B13+B18+B23+B28</f>
        <v>1039</v>
      </c>
      <c r="C33" s="142">
        <f t="shared" si="45"/>
        <v>1012</v>
      </c>
      <c r="D33" s="142">
        <f t="shared" si="45"/>
        <v>1019</v>
      </c>
      <c r="E33" s="142">
        <f t="shared" si="45"/>
        <v>763.5</v>
      </c>
      <c r="F33" s="142">
        <f t="shared" si="45"/>
        <v>893.5</v>
      </c>
      <c r="G33" s="142">
        <f t="shared" si="45"/>
        <v>685</v>
      </c>
      <c r="H33" s="142">
        <f t="shared" si="45"/>
        <v>595</v>
      </c>
      <c r="I33" s="142">
        <f t="shared" si="45"/>
        <v>554</v>
      </c>
      <c r="J33" s="142">
        <f t="shared" si="45"/>
        <v>629.5</v>
      </c>
      <c r="K33" s="142">
        <f t="shared" si="45"/>
        <v>607.5</v>
      </c>
      <c r="L33" s="143"/>
      <c r="M33" s="142">
        <f t="shared" ref="M33:AB33" si="46">M13+M18+M23+M28</f>
        <v>624.5</v>
      </c>
      <c r="N33" s="142">
        <f t="shared" si="46"/>
        <v>600</v>
      </c>
      <c r="O33" s="142">
        <f t="shared" si="46"/>
        <v>617.5</v>
      </c>
      <c r="P33" s="142">
        <f t="shared" si="46"/>
        <v>690</v>
      </c>
      <c r="Q33" s="142">
        <f t="shared" si="46"/>
        <v>703.5</v>
      </c>
      <c r="R33" s="142">
        <f t="shared" si="46"/>
        <v>654.5</v>
      </c>
      <c r="S33" s="142">
        <f t="shared" si="46"/>
        <v>662</v>
      </c>
      <c r="T33" s="142">
        <f t="shared" si="46"/>
        <v>631</v>
      </c>
      <c r="U33" s="142">
        <f t="shared" si="46"/>
        <v>610.5</v>
      </c>
      <c r="V33" s="142">
        <f t="shared" si="46"/>
        <v>645</v>
      </c>
      <c r="W33" s="142">
        <f t="shared" si="46"/>
        <v>700.5</v>
      </c>
      <c r="X33" s="142">
        <f t="shared" si="46"/>
        <v>687.5</v>
      </c>
      <c r="Y33" s="142">
        <f t="shared" si="46"/>
        <v>534</v>
      </c>
      <c r="Z33" s="142">
        <f t="shared" si="46"/>
        <v>651</v>
      </c>
      <c r="AA33" s="142">
        <f t="shared" si="46"/>
        <v>617</v>
      </c>
      <c r="AB33" s="142">
        <f t="shared" si="46"/>
        <v>763</v>
      </c>
      <c r="AC33" s="143"/>
      <c r="AD33" s="142">
        <f t="shared" ref="AD33:AO33" si="47">AD13+AD18+AD23+AD28</f>
        <v>688</v>
      </c>
      <c r="AE33" s="142">
        <f t="shared" si="47"/>
        <v>647.5</v>
      </c>
      <c r="AF33" s="142">
        <f t="shared" si="47"/>
        <v>798.5</v>
      </c>
      <c r="AG33" s="142">
        <f t="shared" si="47"/>
        <v>779.5</v>
      </c>
      <c r="AH33" s="142">
        <f t="shared" si="47"/>
        <v>831.5</v>
      </c>
      <c r="AI33" s="142">
        <f t="shared" si="47"/>
        <v>856</v>
      </c>
      <c r="AJ33" s="142">
        <f t="shared" si="47"/>
        <v>942</v>
      </c>
      <c r="AK33" s="142">
        <f t="shared" si="47"/>
        <v>745</v>
      </c>
      <c r="AL33" s="142">
        <f t="shared" si="47"/>
        <v>850.5</v>
      </c>
      <c r="AM33" s="142">
        <f t="shared" si="47"/>
        <v>780</v>
      </c>
      <c r="AN33" s="142">
        <f t="shared" si="47"/>
        <v>747.5</v>
      </c>
      <c r="AO33" s="142">
        <f t="shared" si="47"/>
        <v>726.5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2"/>
      <c r="C34" s="142"/>
      <c r="D34" s="142"/>
      <c r="E34" s="142">
        <f>B33+C33+D33+E33</f>
        <v>3833.5</v>
      </c>
      <c r="F34" s="142">
        <f t="shared" ref="F34:K34" si="48">C33+D33+E33+F33</f>
        <v>3688</v>
      </c>
      <c r="G34" s="142">
        <f t="shared" si="48"/>
        <v>3361</v>
      </c>
      <c r="H34" s="142">
        <f t="shared" si="48"/>
        <v>2937</v>
      </c>
      <c r="I34" s="142">
        <f t="shared" si="48"/>
        <v>2727.5</v>
      </c>
      <c r="J34" s="142">
        <f t="shared" si="48"/>
        <v>2463.5</v>
      </c>
      <c r="K34" s="142">
        <f t="shared" si="48"/>
        <v>2386</v>
      </c>
      <c r="L34" s="143"/>
      <c r="M34" s="142"/>
      <c r="N34" s="142"/>
      <c r="O34" s="142"/>
      <c r="P34" s="142">
        <f>M33+N33+O33+P33</f>
        <v>2532</v>
      </c>
      <c r="Q34" s="142">
        <f t="shared" ref="Q34:AB34" si="49">N33+O33+P33+Q33</f>
        <v>2611</v>
      </c>
      <c r="R34" s="142">
        <f t="shared" si="49"/>
        <v>2665.5</v>
      </c>
      <c r="S34" s="142">
        <f t="shared" si="49"/>
        <v>2710</v>
      </c>
      <c r="T34" s="142">
        <f t="shared" si="49"/>
        <v>2651</v>
      </c>
      <c r="U34" s="142">
        <f t="shared" si="49"/>
        <v>2558</v>
      </c>
      <c r="V34" s="142">
        <f t="shared" si="49"/>
        <v>2548.5</v>
      </c>
      <c r="W34" s="142">
        <f t="shared" si="49"/>
        <v>2587</v>
      </c>
      <c r="X34" s="142">
        <f t="shared" si="49"/>
        <v>2643.5</v>
      </c>
      <c r="Y34" s="142">
        <f t="shared" si="49"/>
        <v>2567</v>
      </c>
      <c r="Z34" s="142">
        <f t="shared" si="49"/>
        <v>2573</v>
      </c>
      <c r="AA34" s="142">
        <f t="shared" si="49"/>
        <v>2489.5</v>
      </c>
      <c r="AB34" s="142">
        <f t="shared" si="49"/>
        <v>2565</v>
      </c>
      <c r="AC34" s="143"/>
      <c r="AD34" s="142"/>
      <c r="AE34" s="142"/>
      <c r="AF34" s="142"/>
      <c r="AG34" s="142">
        <f>AD33+AE33+AF33+AG33</f>
        <v>2913.5</v>
      </c>
      <c r="AH34" s="142">
        <f t="shared" ref="AH34:AO34" si="50">AE33+AF33+AG33+AH33</f>
        <v>3057</v>
      </c>
      <c r="AI34" s="142">
        <f t="shared" si="50"/>
        <v>3265.5</v>
      </c>
      <c r="AJ34" s="142">
        <f t="shared" si="50"/>
        <v>3409</v>
      </c>
      <c r="AK34" s="142">
        <f t="shared" si="50"/>
        <v>3374.5</v>
      </c>
      <c r="AL34" s="142">
        <f t="shared" si="50"/>
        <v>3393.5</v>
      </c>
      <c r="AM34" s="142">
        <f t="shared" si="50"/>
        <v>3317.5</v>
      </c>
      <c r="AN34" s="142">
        <f t="shared" si="50"/>
        <v>3123</v>
      </c>
      <c r="AO34" s="142">
        <f t="shared" si="50"/>
        <v>3104.5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G-111</vt:lpstr>
      <vt:lpstr>G-2</vt:lpstr>
      <vt:lpstr>G-13</vt:lpstr>
      <vt:lpstr>G-14 </vt:lpstr>
      <vt:lpstr>G-94</vt:lpstr>
      <vt:lpstr>G-Totales</vt:lpstr>
      <vt:lpstr>DIRECCIONALIDAD</vt:lpstr>
      <vt:lpstr>DIAGRAMA DE VOL</vt:lpstr>
      <vt:lpstr>'G-111'!Área_de_impresión</vt:lpstr>
      <vt:lpstr>'G-13'!Área_de_impresión</vt:lpstr>
      <vt:lpstr>'G-14 '!Área_de_impresión</vt:lpstr>
      <vt:lpstr>'G-2'!Área_de_impresión</vt:lpstr>
      <vt:lpstr>'G-94'!Área_de_impresión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2014-03-25T22:25:09Z</cp:lastPrinted>
  <dcterms:created xsi:type="dcterms:W3CDTF">1998-04-02T13:38:56Z</dcterms:created>
  <dcterms:modified xsi:type="dcterms:W3CDTF">2018-11-20T22:48:04Z</dcterms:modified>
</cp:coreProperties>
</file>