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14" i="4689" l="1"/>
  <c r="U15" i="4688" s="1"/>
  <c r="J26" i="4689"/>
  <c r="AK20" i="4688" s="1"/>
  <c r="J28" i="4689"/>
  <c r="D25" i="4688" s="1"/>
  <c r="J34" i="4689"/>
  <c r="AF25" i="4688" s="1"/>
  <c r="J36" i="4689"/>
  <c r="AO25" i="4688" s="1"/>
  <c r="J33" i="4689"/>
  <c r="Z25" i="4688" s="1"/>
  <c r="J30" i="4689"/>
  <c r="J25" i="4688" s="1"/>
  <c r="J20" i="4689"/>
  <c r="G20" i="4688" s="1"/>
  <c r="J32" i="4689"/>
  <c r="U25" i="4688" s="1"/>
  <c r="J31" i="4689"/>
  <c r="P25" i="4688" s="1"/>
  <c r="J24" i="4689"/>
  <c r="Z20" i="4688" s="1"/>
  <c r="J23" i="4689"/>
  <c r="U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K33" i="4688" s="1"/>
  <c r="BY22" i="4688" s="1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O33" i="4688"/>
  <c r="CC22" i="4688" s="1"/>
  <c r="AL33" i="4688"/>
  <c r="BZ22" i="4688" s="1"/>
  <c r="U23" i="4684"/>
  <c r="W33" i="4688"/>
  <c r="BL22" i="4688" s="1"/>
  <c r="AJ33" i="4688"/>
  <c r="BX22" i="4688" s="1"/>
  <c r="AI33" i="4688"/>
  <c r="BW22" i="4688" s="1"/>
  <c r="U23" i="4678"/>
  <c r="AA33" i="4688"/>
  <c r="BP22" i="4688" s="1"/>
  <c r="Z33" i="4688"/>
  <c r="BO22" i="4688" s="1"/>
  <c r="V33" i="4688"/>
  <c r="BK22" i="4688" s="1"/>
  <c r="S33" i="4688"/>
  <c r="BH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J26" i="4688"/>
  <c r="G26" i="4688"/>
  <c r="D26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<sst xmlns="http://schemas.openxmlformats.org/spreadsheetml/2006/main" count="651" uniqueCount="153">
  <si>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</si>
  <si>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</si>
  <si>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</si>
  <si>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</si>
  <si>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</si>
  <si>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</si>
  <si>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</si>
  <si>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</si>
  <si>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</si>
  <si>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</si>
  <si>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</si>
  <si>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</si>
  <si>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</si>
  <si>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</si>
  <si>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</si>
  <si>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</si>
  <si>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</si>
  <si>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</si>
  <si>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</si>
  <si>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</si>
  <si>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</si>
  <si>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</si>
  <si>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</si>
  <si>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</si>
  <si>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</si>
  <si>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</si>
  <si>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</si>
  <si>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</si>
  <si>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</si>
  <si>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</si>
  <si>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</si>
  <si>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</si>
  <si>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</si>
  <si>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</si>
  <si>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</si>
  <si>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</si>
  <si>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</si>
  <si>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</si>
  <si>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</si>
  <si>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</si>
  <si>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</si>
  <si>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</si>
  <si>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</si>
  <si>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</si>
  <si>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</si>
  <si>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</si>
  <si>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</si>
  <si>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</si>
  <si>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</si>
  <si>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</si>
  <si>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</si>
  <si>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</si>
  <si>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</si>
  <si>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</si>
  <si>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</si>
  <si>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</si>
  <si>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</si>
  <si>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</si>
  <si>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</si>
  <si>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</si>
  <si>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</si>
  <si>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</si>
  <si>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</si>
  <si>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</si>
  <si>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</si>
  <si>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</si>
  <si>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</si>
  <si>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</si>
  <si>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</si>
  <si>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</si>
  <si>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</si>
  <si>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</si>
  <si>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</si>
  <si>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</si>
  <si>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</si>
  <si>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</si>
  <si>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</si>
  <si>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</si>
  <si>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</si>
  <si>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</si>
  <si>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</si>
  <si>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</si>
  <si>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</si>
  <si>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</si>
  <si>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</si>
  <si>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</si>
  <si>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</si>
  <si>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</si>
  <si>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</si>
  <si>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</si>
  <si>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</si>
  <si>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</si>
  <si>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</si>
  <si>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</si>
  <si>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</si>
  <si>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</si>
  <si>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</si>
  <si>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</si>
  <si>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</si>
  <si>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</si>
  <si>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</si>
  <si>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</si>
  <si>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</si>
  <si>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</si>
  <si>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</si>
  <si>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</si>
  <si>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</si>
  <si>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</si>
  <si>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</si>
  <si>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</si>
  <si>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</si>
  <si>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</si>
  <si>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</si>
  <si>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</si>
  <si>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</si>
  <si>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</si>
  <si>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</si>
  <si>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</si>
  <si>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</si>
  <si>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</si>
  <si>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</si>
  <si>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</si>
  <si>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</si>
  <si>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</si>
  <si>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</si>
  <si>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</si>
  <si>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</si>
  <si>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</si>
  <si>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</si>
  <si>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</si>
  <si>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</si>
  <si>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</si>
  <si>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</si>
  <si>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</si>
  <si>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</si>
  <si>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</si>
  <si>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</si>
  <si>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</si>
  <si>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</si>
  <si>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</si>
  <si>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</si>
  <si>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</si>
  <si>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</si>
  <si>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</si>
  <si>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</si>
  <si>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</si>
  <si>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</si>
  <si>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</si>
  <si>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24</t>
  </si>
  <si>
    <t xml:space="preserve">VOL MAX </t>
  </si>
  <si>
    <t>JHONY NAVARRO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</si>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</sst>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235</c:v>
                </c:pt>
                <c:pt idx="1">
                  <c:v>231.5</c:v>
                </c:pt>
                <c:pt idx="2">
                  <c:v>202</c:v>
                </c:pt>
                <c:pt idx="3">
                  <c:v>229.5</c:v>
                </c:pt>
                <c:pt idx="4">
                  <c:v>258.5</c:v>
                </c:pt>
                <c:pt idx="5">
                  <c:v>261.5</c:v>
                </c:pt>
                <c:pt idx="6">
                  <c:v>249</c:v>
                </c:pt>
                <c:pt idx="7">
                  <c:v>227</c:v>
                </c:pt>
                <c:pt idx="8">
                  <c:v>253</c:v>
                </c:pt>
                <c:pt idx="9">
                  <c:v>268.5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84320"/>
        <c:axId val="75388032"/>
      </c:barChart>
      <c:catAx>
        <c:axId val="7538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8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8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8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732</c:v>
                </c:pt>
                <c:pt idx="1">
                  <c:v>772</c:v>
                </c:pt>
                <c:pt idx="2">
                  <c:v>720</c:v>
                </c:pt>
                <c:pt idx="3">
                  <c:v>742</c:v>
                </c:pt>
                <c:pt idx="4">
                  <c:v>759.5</c:v>
                </c:pt>
                <c:pt idx="5">
                  <c:v>786</c:v>
                </c:pt>
                <c:pt idx="6">
                  <c:v>707</c:v>
                </c:pt>
                <c:pt idx="7">
                  <c:v>685.5</c:v>
                </c:pt>
                <c:pt idx="8">
                  <c:v>743.5</c:v>
                </c:pt>
                <c:pt idx="9">
                  <c:v>784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64672"/>
        <c:axId val="83980288"/>
      </c:barChart>
      <c:catAx>
        <c:axId val="839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8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6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875.5</c:v>
                </c:pt>
                <c:pt idx="1">
                  <c:v>832</c:v>
                </c:pt>
                <c:pt idx="2">
                  <c:v>854.5</c:v>
                </c:pt>
                <c:pt idx="3">
                  <c:v>893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95648"/>
        <c:axId val="84031744"/>
      </c:barChart>
      <c:catAx>
        <c:axId val="8399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3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9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676.5</c:v>
                </c:pt>
                <c:pt idx="1">
                  <c:v>675.5</c:v>
                </c:pt>
                <c:pt idx="2">
                  <c:v>748</c:v>
                </c:pt>
                <c:pt idx="3">
                  <c:v>738.5</c:v>
                </c:pt>
                <c:pt idx="4">
                  <c:v>752</c:v>
                </c:pt>
                <c:pt idx="5">
                  <c:v>791.5</c:v>
                </c:pt>
                <c:pt idx="6">
                  <c:v>804</c:v>
                </c:pt>
                <c:pt idx="7">
                  <c:v>769</c:v>
                </c:pt>
                <c:pt idx="8">
                  <c:v>729</c:v>
                </c:pt>
                <c:pt idx="9">
                  <c:v>711.5</c:v>
                </c:pt>
                <c:pt idx="10">
                  <c:v>617.5</c:v>
                </c:pt>
                <c:pt idx="11">
                  <c:v>618</c:v>
                </c:pt>
                <c:pt idx="12">
                  <c:v>660.5</c:v>
                </c:pt>
                <c:pt idx="13">
                  <c:v>784.5</c:v>
                </c:pt>
                <c:pt idx="14">
                  <c:v>725.5</c:v>
                </c:pt>
                <c:pt idx="15">
                  <c:v>713.5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39168"/>
        <c:axId val="84062976"/>
      </c:barChart>
      <c:catAx>
        <c:axId val="8403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6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6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3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898</c:v>
                </c:pt>
                <c:pt idx="4">
                  <c:v>921.5</c:v>
                </c:pt>
                <c:pt idx="5">
                  <c:v>951.5</c:v>
                </c:pt>
                <c:pt idx="6">
                  <c:v>998.5</c:v>
                </c:pt>
                <c:pt idx="7">
                  <c:v>996</c:v>
                </c:pt>
                <c:pt idx="8">
                  <c:v>990.5</c:v>
                </c:pt>
                <c:pt idx="9">
                  <c:v>997.5</c:v>
                </c:pt>
                <c:pt idx="13">
                  <c:v>1068</c:v>
                </c:pt>
                <c:pt idx="14">
                  <c:v>1152</c:v>
                </c:pt>
                <c:pt idx="15">
                  <c:v>1230.5</c:v>
                </c:pt>
                <c:pt idx="16">
                  <c:v>1332.5</c:v>
                </c:pt>
                <c:pt idx="17">
                  <c:v>1388.5</c:v>
                </c:pt>
                <c:pt idx="18">
                  <c:v>1406.5</c:v>
                </c:pt>
                <c:pt idx="19">
                  <c:v>1386</c:v>
                </c:pt>
                <c:pt idx="20">
                  <c:v>1239</c:v>
                </c:pt>
                <c:pt idx="21">
                  <c:v>1096.5</c:v>
                </c:pt>
                <c:pt idx="22">
                  <c:v>1003.5</c:v>
                </c:pt>
                <c:pt idx="23">
                  <c:v>956</c:v>
                </c:pt>
                <c:pt idx="24">
                  <c:v>997</c:v>
                </c:pt>
                <c:pt idx="25">
                  <c:v>1057</c:v>
                </c:pt>
                <c:pt idx="29">
                  <c:v>1312</c:v>
                </c:pt>
                <c:pt idx="30">
                  <c:v>990.5</c:v>
                </c:pt>
                <c:pt idx="31">
                  <c:v>676.5</c:v>
                </c:pt>
                <c:pt idx="32">
                  <c:v>351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1502</c:v>
                </c:pt>
                <c:pt idx="4">
                  <c:v>1469</c:v>
                </c:pt>
                <c:pt idx="5">
                  <c:v>1461.5</c:v>
                </c:pt>
                <c:pt idx="6">
                  <c:v>1392.5</c:v>
                </c:pt>
                <c:pt idx="7">
                  <c:v>1345</c:v>
                </c:pt>
                <c:pt idx="8">
                  <c:v>1346.5</c:v>
                </c:pt>
                <c:pt idx="9">
                  <c:v>1298.5</c:v>
                </c:pt>
                <c:pt idx="13">
                  <c:v>1181</c:v>
                </c:pt>
                <c:pt idx="14">
                  <c:v>1141</c:v>
                </c:pt>
                <c:pt idx="15">
                  <c:v>1123</c:v>
                </c:pt>
                <c:pt idx="16">
                  <c:v>1100</c:v>
                </c:pt>
                <c:pt idx="17">
                  <c:v>1076</c:v>
                </c:pt>
                <c:pt idx="18">
                  <c:v>1053.5</c:v>
                </c:pt>
                <c:pt idx="19">
                  <c:v>1022.5</c:v>
                </c:pt>
                <c:pt idx="20">
                  <c:v>1003</c:v>
                </c:pt>
                <c:pt idx="21">
                  <c:v>1009</c:v>
                </c:pt>
                <c:pt idx="22">
                  <c:v>1046</c:v>
                </c:pt>
                <c:pt idx="23">
                  <c:v>1116.5</c:v>
                </c:pt>
                <c:pt idx="24">
                  <c:v>1183</c:v>
                </c:pt>
                <c:pt idx="25">
                  <c:v>1203</c:v>
                </c:pt>
                <c:pt idx="29">
                  <c:v>1460</c:v>
                </c:pt>
                <c:pt idx="30">
                  <c:v>1074.5</c:v>
                </c:pt>
                <c:pt idx="31">
                  <c:v>743</c:v>
                </c:pt>
                <c:pt idx="32">
                  <c:v>381.5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566</c:v>
                </c:pt>
                <c:pt idx="4">
                  <c:v>603</c:v>
                </c:pt>
                <c:pt idx="5">
                  <c:v>594.5</c:v>
                </c:pt>
                <c:pt idx="6">
                  <c:v>603.5</c:v>
                </c:pt>
                <c:pt idx="7">
                  <c:v>597</c:v>
                </c:pt>
                <c:pt idx="8">
                  <c:v>585</c:v>
                </c:pt>
                <c:pt idx="9">
                  <c:v>624</c:v>
                </c:pt>
                <c:pt idx="13">
                  <c:v>589.5</c:v>
                </c:pt>
                <c:pt idx="14">
                  <c:v>621</c:v>
                </c:pt>
                <c:pt idx="15">
                  <c:v>676.5</c:v>
                </c:pt>
                <c:pt idx="16">
                  <c:v>653.5</c:v>
                </c:pt>
                <c:pt idx="17">
                  <c:v>652</c:v>
                </c:pt>
                <c:pt idx="18">
                  <c:v>633.5</c:v>
                </c:pt>
                <c:pt idx="19">
                  <c:v>605</c:v>
                </c:pt>
                <c:pt idx="20">
                  <c:v>585</c:v>
                </c:pt>
                <c:pt idx="21">
                  <c:v>570.5</c:v>
                </c:pt>
                <c:pt idx="22">
                  <c:v>558</c:v>
                </c:pt>
                <c:pt idx="23">
                  <c:v>608</c:v>
                </c:pt>
                <c:pt idx="24">
                  <c:v>608.5</c:v>
                </c:pt>
                <c:pt idx="25">
                  <c:v>624</c:v>
                </c:pt>
                <c:pt idx="29">
                  <c:v>683</c:v>
                </c:pt>
                <c:pt idx="30">
                  <c:v>514.5</c:v>
                </c:pt>
                <c:pt idx="31">
                  <c:v>328</c:v>
                </c:pt>
                <c:pt idx="32">
                  <c:v>160.5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2966</c:v>
                </c:pt>
                <c:pt idx="4">
                  <c:v>2993.5</c:v>
                </c:pt>
                <c:pt idx="5">
                  <c:v>3007.5</c:v>
                </c:pt>
                <c:pt idx="6">
                  <c:v>2994.5</c:v>
                </c:pt>
                <c:pt idx="7">
                  <c:v>2938</c:v>
                </c:pt>
                <c:pt idx="8">
                  <c:v>2922</c:v>
                </c:pt>
                <c:pt idx="9">
                  <c:v>2920</c:v>
                </c:pt>
                <c:pt idx="13">
                  <c:v>2838.5</c:v>
                </c:pt>
                <c:pt idx="14">
                  <c:v>2914</c:v>
                </c:pt>
                <c:pt idx="15">
                  <c:v>3030</c:v>
                </c:pt>
                <c:pt idx="16">
                  <c:v>3086</c:v>
                </c:pt>
                <c:pt idx="17">
                  <c:v>3116.5</c:v>
                </c:pt>
                <c:pt idx="18">
                  <c:v>3093.5</c:v>
                </c:pt>
                <c:pt idx="19">
                  <c:v>3013.5</c:v>
                </c:pt>
                <c:pt idx="20">
                  <c:v>2827</c:v>
                </c:pt>
                <c:pt idx="21">
                  <c:v>2676</c:v>
                </c:pt>
                <c:pt idx="22">
                  <c:v>2607.5</c:v>
                </c:pt>
                <c:pt idx="23">
                  <c:v>2680.5</c:v>
                </c:pt>
                <c:pt idx="24">
                  <c:v>2788.5</c:v>
                </c:pt>
                <c:pt idx="25">
                  <c:v>2884</c:v>
                </c:pt>
                <c:pt idx="29">
                  <c:v>3455</c:v>
                </c:pt>
                <c:pt idx="30">
                  <c:v>2579.5</c:v>
                </c:pt>
                <c:pt idx="31">
                  <c:v>1747.5</c:v>
                </c:pt>
                <c:pt idx="32">
                  <c:v>893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25600"/>
        <c:axId val="68427136"/>
      </c:lineChart>
      <c:catAx>
        <c:axId val="684256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42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271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425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236</c:v>
                </c:pt>
                <c:pt idx="1">
                  <c:v>265</c:v>
                </c:pt>
                <c:pt idx="2">
                  <c:v>271.5</c:v>
                </c:pt>
                <c:pt idx="3">
                  <c:v>295.5</c:v>
                </c:pt>
                <c:pt idx="4">
                  <c:v>320</c:v>
                </c:pt>
                <c:pt idx="5">
                  <c:v>343.5</c:v>
                </c:pt>
                <c:pt idx="6">
                  <c:v>373.5</c:v>
                </c:pt>
                <c:pt idx="7">
                  <c:v>351.5</c:v>
                </c:pt>
                <c:pt idx="8">
                  <c:v>338</c:v>
                </c:pt>
                <c:pt idx="9">
                  <c:v>323</c:v>
                </c:pt>
                <c:pt idx="10">
                  <c:v>226.5</c:v>
                </c:pt>
                <c:pt idx="11">
                  <c:v>209</c:v>
                </c:pt>
                <c:pt idx="12">
                  <c:v>245</c:v>
                </c:pt>
                <c:pt idx="13">
                  <c:v>275.5</c:v>
                </c:pt>
                <c:pt idx="14">
                  <c:v>267.5</c:v>
                </c:pt>
                <c:pt idx="15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05344"/>
        <c:axId val="75308416"/>
      </c:barChart>
      <c:catAx>
        <c:axId val="7530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0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0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0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321.5</c:v>
                </c:pt>
                <c:pt idx="1">
                  <c:v>314</c:v>
                </c:pt>
                <c:pt idx="2">
                  <c:v>325.5</c:v>
                </c:pt>
                <c:pt idx="3">
                  <c:v>351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40416"/>
        <c:axId val="76236672"/>
      </c:barChart>
      <c:catAx>
        <c:axId val="7534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3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3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4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368</c:v>
                </c:pt>
                <c:pt idx="1">
                  <c:v>393.5</c:v>
                </c:pt>
                <c:pt idx="2">
                  <c:v>379.5</c:v>
                </c:pt>
                <c:pt idx="3">
                  <c:v>361</c:v>
                </c:pt>
                <c:pt idx="4">
                  <c:v>335</c:v>
                </c:pt>
                <c:pt idx="5">
                  <c:v>386</c:v>
                </c:pt>
                <c:pt idx="6">
                  <c:v>310.5</c:v>
                </c:pt>
                <c:pt idx="7">
                  <c:v>313.5</c:v>
                </c:pt>
                <c:pt idx="8">
                  <c:v>336.5</c:v>
                </c:pt>
                <c:pt idx="9">
                  <c:v>338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72448"/>
        <c:axId val="76075776"/>
      </c:barChart>
      <c:catAx>
        <c:axId val="7607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7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7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385.5</c:v>
                </c:pt>
                <c:pt idx="1">
                  <c:v>331.5</c:v>
                </c:pt>
                <c:pt idx="2">
                  <c:v>361.5</c:v>
                </c:pt>
                <c:pt idx="3">
                  <c:v>381.5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05216"/>
        <c:axId val="76133120"/>
      </c:barChart>
      <c:catAx>
        <c:axId val="761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3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0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305</c:v>
                </c:pt>
                <c:pt idx="1">
                  <c:v>293</c:v>
                </c:pt>
                <c:pt idx="2">
                  <c:v>294</c:v>
                </c:pt>
                <c:pt idx="3">
                  <c:v>289</c:v>
                </c:pt>
                <c:pt idx="4">
                  <c:v>265</c:v>
                </c:pt>
                <c:pt idx="5">
                  <c:v>275</c:v>
                </c:pt>
                <c:pt idx="6">
                  <c:v>271</c:v>
                </c:pt>
                <c:pt idx="7">
                  <c:v>265</c:v>
                </c:pt>
                <c:pt idx="8">
                  <c:v>242.5</c:v>
                </c:pt>
                <c:pt idx="9">
                  <c:v>244</c:v>
                </c:pt>
                <c:pt idx="10">
                  <c:v>251.5</c:v>
                </c:pt>
                <c:pt idx="11">
                  <c:v>271</c:v>
                </c:pt>
                <c:pt idx="12">
                  <c:v>279.5</c:v>
                </c:pt>
                <c:pt idx="13">
                  <c:v>314.5</c:v>
                </c:pt>
                <c:pt idx="14">
                  <c:v>318</c:v>
                </c:pt>
                <c:pt idx="15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61024"/>
        <c:axId val="76164096"/>
      </c:barChart>
      <c:catAx>
        <c:axId val="7616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6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6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6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129</c:v>
                </c:pt>
                <c:pt idx="1">
                  <c:v>147</c:v>
                </c:pt>
                <c:pt idx="2">
                  <c:v>138.5</c:v>
                </c:pt>
                <c:pt idx="3">
                  <c:v>151.5</c:v>
                </c:pt>
                <c:pt idx="4">
                  <c:v>166</c:v>
                </c:pt>
                <c:pt idx="5">
                  <c:v>138.5</c:v>
                </c:pt>
                <c:pt idx="6">
                  <c:v>147.5</c:v>
                </c:pt>
                <c:pt idx="7">
                  <c:v>145</c:v>
                </c:pt>
                <c:pt idx="8">
                  <c:v>154</c:v>
                </c:pt>
                <c:pt idx="9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504192"/>
        <c:axId val="68543232"/>
      </c:barChart>
      <c:catAx>
        <c:axId val="685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54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54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50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168.5</c:v>
                </c:pt>
                <c:pt idx="1">
                  <c:v>186.5</c:v>
                </c:pt>
                <c:pt idx="2">
                  <c:v>167.5</c:v>
                </c:pt>
                <c:pt idx="3">
                  <c:v>160.5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550016"/>
        <c:axId val="68582016"/>
      </c:barChart>
      <c:catAx>
        <c:axId val="685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5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58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550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135.5</c:v>
                </c:pt>
                <c:pt idx="1">
                  <c:v>117.5</c:v>
                </c:pt>
                <c:pt idx="2">
                  <c:v>182.5</c:v>
                </c:pt>
                <c:pt idx="3">
                  <c:v>154</c:v>
                </c:pt>
                <c:pt idx="4">
                  <c:v>167</c:v>
                </c:pt>
                <c:pt idx="5">
                  <c:v>173</c:v>
                </c:pt>
                <c:pt idx="6">
                  <c:v>159.5</c:v>
                </c:pt>
                <c:pt idx="7">
                  <c:v>152.5</c:v>
                </c:pt>
                <c:pt idx="8">
                  <c:v>148.5</c:v>
                </c:pt>
                <c:pt idx="9">
                  <c:v>144.5</c:v>
                </c:pt>
                <c:pt idx="10">
                  <c:v>139.5</c:v>
                </c:pt>
                <c:pt idx="11">
                  <c:v>138</c:v>
                </c:pt>
                <c:pt idx="12">
                  <c:v>136</c:v>
                </c:pt>
                <c:pt idx="13">
                  <c:v>194.5</c:v>
                </c:pt>
                <c:pt idx="14">
                  <c:v>140</c:v>
                </c:pt>
                <c:pt idx="15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609920"/>
        <c:axId val="77407360"/>
      </c:barChart>
      <c:catAx>
        <c:axId val="6860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0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0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6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B82"/>
  <sheetViews>
    <sheetView topLeftCell="A4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4524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v>44187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11</v>
      </c>
      <c r="C10" s="46">
        <v>174</v>
      </c>
      <c r="D10" s="46">
        <v>24</v>
      </c>
      <c r="E10" s="46">
        <v>3</v>
      </c>
      <c r="F10" s="6">
        <f t="shared" ref="F10:F22" si="0">B10*0.5+C10*1+D10*2+E10*2.5</f>
        <v>235</v>
      </c>
      <c r="G10" s="2"/>
      <c r="H10" s="19" t="s">
        <v>4</v>
      </c>
      <c r="I10" s="46">
        <v>9</v>
      </c>
      <c r="J10" s="46">
        <v>255</v>
      </c>
      <c r="K10" s="46">
        <v>8</v>
      </c>
      <c r="L10" s="46">
        <v>8</v>
      </c>
      <c r="M10" s="6">
        <f t="shared" ref="M10:M22" si="1">I10*0.5+J10*1+K10*2+L10*2.5</f>
        <v>295.5</v>
      </c>
      <c r="N10" s="9">
        <f>F20+F21+F22+M10</f>
        <v>1068</v>
      </c>
      <c r="O10" s="19" t="s">
        <v>43</v>
      </c>
      <c r="P10" s="46">
        <v>7</v>
      </c>
      <c r="Q10" s="46">
        <v>274</v>
      </c>
      <c r="R10" s="46">
        <v>17</v>
      </c>
      <c r="S10" s="46">
        <v>4</v>
      </c>
      <c r="T10" s="6">
        <f t="shared" ref="T10:T21" si="2">P10*0.5+Q10*1+R10*2+S10*2.5</f>
        <v>321.5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161</v>
      </c>
      <c r="D11" s="46">
        <v>27</v>
      </c>
      <c r="E11" s="46">
        <v>5</v>
      </c>
      <c r="F11" s="6">
        <f t="shared" si="0"/>
        <v>231.5</v>
      </c>
      <c r="G11" s="2"/>
      <c r="H11" s="19" t="s">
        <v>5</v>
      </c>
      <c r="I11" s="46">
        <v>10</v>
      </c>
      <c r="J11" s="46">
        <v>283</v>
      </c>
      <c r="K11" s="46">
        <v>11</v>
      </c>
      <c r="L11" s="46">
        <v>4</v>
      </c>
      <c r="M11" s="6">
        <f t="shared" si="1"/>
        <v>320</v>
      </c>
      <c r="N11" s="9">
        <f>F21+F22+M10+M11</f>
        <v>1152</v>
      </c>
      <c r="O11" s="19" t="s">
        <v>44</v>
      </c>
      <c r="P11" s="46">
        <v>5</v>
      </c>
      <c r="Q11" s="46">
        <v>268</v>
      </c>
      <c r="R11" s="46">
        <v>18</v>
      </c>
      <c r="S11" s="46">
        <v>3</v>
      </c>
      <c r="T11" s="6">
        <f t="shared" si="2"/>
        <v>314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159</v>
      </c>
      <c r="D12" s="46">
        <v>17</v>
      </c>
      <c r="E12" s="46">
        <v>3</v>
      </c>
      <c r="F12" s="6">
        <f t="shared" si="0"/>
        <v>202</v>
      </c>
      <c r="G12" s="2"/>
      <c r="H12" s="19" t="s">
        <v>6</v>
      </c>
      <c r="I12" s="46">
        <v>13</v>
      </c>
      <c r="J12" s="46">
        <v>304</v>
      </c>
      <c r="K12" s="46">
        <v>9</v>
      </c>
      <c r="L12" s="46">
        <v>6</v>
      </c>
      <c r="M12" s="6">
        <f t="shared" si="1"/>
        <v>343.5</v>
      </c>
      <c r="N12" s="2">
        <f>F22+M10+M11+M12</f>
        <v>1230.5</v>
      </c>
      <c r="O12" s="19" t="s">
        <v>32</v>
      </c>
      <c r="P12" s="46">
        <v>9</v>
      </c>
      <c r="Q12" s="46">
        <v>273</v>
      </c>
      <c r="R12" s="46">
        <v>19</v>
      </c>
      <c r="S12" s="46">
        <v>4</v>
      </c>
      <c r="T12" s="6">
        <f t="shared" si="2"/>
        <v>325.5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171</v>
      </c>
      <c r="D13" s="46">
        <v>22</v>
      </c>
      <c r="E13" s="46">
        <v>5</v>
      </c>
      <c r="F13" s="6">
        <f t="shared" si="0"/>
        <v>229.5</v>
      </c>
      <c r="G13" s="2">
        <f t="shared" ref="G13:G19" si="3">F10+F11+F12+F13</f>
        <v>898</v>
      </c>
      <c r="H13" s="19" t="s">
        <v>7</v>
      </c>
      <c r="I13" s="46">
        <v>15</v>
      </c>
      <c r="J13" s="46">
        <v>318</v>
      </c>
      <c r="K13" s="46">
        <v>14</v>
      </c>
      <c r="L13" s="46">
        <v>8</v>
      </c>
      <c r="M13" s="6">
        <f t="shared" si="1"/>
        <v>373.5</v>
      </c>
      <c r="N13" s="2">
        <f t="shared" ref="N13:N18" si="4">M10+M11+M12+M13</f>
        <v>1332.5</v>
      </c>
      <c r="O13" s="19" t="s">
        <v>33</v>
      </c>
      <c r="P13" s="46">
        <v>12</v>
      </c>
      <c r="Q13" s="46">
        <v>284</v>
      </c>
      <c r="R13" s="46">
        <v>23</v>
      </c>
      <c r="S13" s="46">
        <v>6</v>
      </c>
      <c r="T13" s="6">
        <f t="shared" si="2"/>
        <v>351</v>
      </c>
      <c r="U13" s="2">
        <f t="shared" ref="U13:U21" si="5">T10+T11+T12+T13</f>
        <v>1312</v>
      </c>
      <c r="AB13" s="81">
        <v>241</v>
      </c>
    </row>
    <row r="14" spans="1:28" ht="24" customHeight="1" x14ac:dyDescent="0.2">
      <c r="A14" s="18" t="s">
        <v>21</v>
      </c>
      <c r="B14" s="46">
        <v>9</v>
      </c>
      <c r="C14" s="46">
        <v>212</v>
      </c>
      <c r="D14" s="46">
        <v>11</v>
      </c>
      <c r="E14" s="46">
        <v>8</v>
      </c>
      <c r="F14" s="6">
        <f t="shared" si="0"/>
        <v>258.5</v>
      </c>
      <c r="G14" s="2">
        <f t="shared" si="3"/>
        <v>921.5</v>
      </c>
      <c r="H14" s="19" t="s">
        <v>9</v>
      </c>
      <c r="I14" s="46">
        <v>10</v>
      </c>
      <c r="J14" s="46">
        <v>307</v>
      </c>
      <c r="K14" s="46">
        <v>16</v>
      </c>
      <c r="L14" s="46">
        <v>3</v>
      </c>
      <c r="M14" s="6">
        <f t="shared" si="1"/>
        <v>351.5</v>
      </c>
      <c r="N14" s="2">
        <f t="shared" si="4"/>
        <v>1388.5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990.5</v>
      </c>
      <c r="AB14" s="81">
        <v>250</v>
      </c>
    </row>
    <row r="15" spans="1:28" ht="24" customHeight="1" x14ac:dyDescent="0.2">
      <c r="A15" s="18" t="s">
        <v>23</v>
      </c>
      <c r="B15" s="46">
        <v>7</v>
      </c>
      <c r="C15" s="46">
        <v>206</v>
      </c>
      <c r="D15" s="46">
        <v>21</v>
      </c>
      <c r="E15" s="46">
        <v>4</v>
      </c>
      <c r="F15" s="6">
        <f t="shared" si="0"/>
        <v>261.5</v>
      </c>
      <c r="G15" s="2">
        <f t="shared" si="3"/>
        <v>951.5</v>
      </c>
      <c r="H15" s="19" t="s">
        <v>12</v>
      </c>
      <c r="I15" s="46">
        <v>12</v>
      </c>
      <c r="J15" s="46">
        <v>298</v>
      </c>
      <c r="K15" s="46">
        <v>12</v>
      </c>
      <c r="L15" s="46">
        <v>4</v>
      </c>
      <c r="M15" s="6">
        <f t="shared" si="1"/>
        <v>338</v>
      </c>
      <c r="N15" s="2">
        <f t="shared" si="4"/>
        <v>1406.5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676.5</v>
      </c>
      <c r="AB15" s="81">
        <v>262</v>
      </c>
    </row>
    <row r="16" spans="1:28" ht="24" customHeight="1" x14ac:dyDescent="0.2">
      <c r="A16" s="18" t="s">
        <v>39</v>
      </c>
      <c r="B16" s="46">
        <v>8</v>
      </c>
      <c r="C16" s="46">
        <v>194</v>
      </c>
      <c r="D16" s="46">
        <v>18</v>
      </c>
      <c r="E16" s="46">
        <v>6</v>
      </c>
      <c r="F16" s="6">
        <f t="shared" si="0"/>
        <v>249</v>
      </c>
      <c r="G16" s="2">
        <f t="shared" si="3"/>
        <v>998.5</v>
      </c>
      <c r="H16" s="19" t="s">
        <v>15</v>
      </c>
      <c r="I16" s="46">
        <v>15</v>
      </c>
      <c r="J16" s="46">
        <v>275</v>
      </c>
      <c r="K16" s="46">
        <v>14</v>
      </c>
      <c r="L16" s="46">
        <v>5</v>
      </c>
      <c r="M16" s="6">
        <f t="shared" si="1"/>
        <v>323</v>
      </c>
      <c r="N16" s="2">
        <f t="shared" si="4"/>
        <v>1386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351</v>
      </c>
      <c r="AB16" s="81">
        <v>270.5</v>
      </c>
    </row>
    <row r="17" spans="1:28" ht="24" customHeight="1" x14ac:dyDescent="0.2">
      <c r="A17" s="18" t="s">
        <v>40</v>
      </c>
      <c r="B17" s="46">
        <v>4</v>
      </c>
      <c r="C17" s="46">
        <v>183</v>
      </c>
      <c r="D17" s="46">
        <v>11</v>
      </c>
      <c r="E17" s="46">
        <v>8</v>
      </c>
      <c r="F17" s="6">
        <f t="shared" si="0"/>
        <v>227</v>
      </c>
      <c r="G17" s="2">
        <f t="shared" si="3"/>
        <v>996</v>
      </c>
      <c r="H17" s="19" t="s">
        <v>18</v>
      </c>
      <c r="I17" s="46">
        <v>17</v>
      </c>
      <c r="J17" s="46">
        <v>188</v>
      </c>
      <c r="K17" s="46">
        <v>10</v>
      </c>
      <c r="L17" s="46">
        <v>4</v>
      </c>
      <c r="M17" s="6">
        <f t="shared" si="1"/>
        <v>226.5</v>
      </c>
      <c r="N17" s="2">
        <f t="shared" si="4"/>
        <v>1239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9</v>
      </c>
      <c r="C18" s="46">
        <v>218</v>
      </c>
      <c r="D18" s="46">
        <v>9</v>
      </c>
      <c r="E18" s="46">
        <v>5</v>
      </c>
      <c r="F18" s="6">
        <f t="shared" si="0"/>
        <v>253</v>
      </c>
      <c r="G18" s="2">
        <f t="shared" si="3"/>
        <v>990.5</v>
      </c>
      <c r="H18" s="19" t="s">
        <v>20</v>
      </c>
      <c r="I18" s="46">
        <v>11</v>
      </c>
      <c r="J18" s="46">
        <v>179</v>
      </c>
      <c r="K18" s="46">
        <v>6</v>
      </c>
      <c r="L18" s="46">
        <v>5</v>
      </c>
      <c r="M18" s="6">
        <f t="shared" si="1"/>
        <v>209</v>
      </c>
      <c r="N18" s="2">
        <f t="shared" si="4"/>
        <v>1096.5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221</v>
      </c>
      <c r="D19" s="47">
        <v>12</v>
      </c>
      <c r="E19" s="47">
        <v>8</v>
      </c>
      <c r="F19" s="7">
        <f t="shared" si="0"/>
        <v>268.5</v>
      </c>
      <c r="G19" s="3">
        <f t="shared" si="3"/>
        <v>997.5</v>
      </c>
      <c r="H19" s="20" t="s">
        <v>22</v>
      </c>
      <c r="I19" s="45">
        <v>9</v>
      </c>
      <c r="J19" s="45">
        <v>217</v>
      </c>
      <c r="K19" s="45">
        <v>8</v>
      </c>
      <c r="L19" s="45">
        <v>3</v>
      </c>
      <c r="M19" s="6">
        <f t="shared" si="1"/>
        <v>245</v>
      </c>
      <c r="N19" s="2">
        <f>M16+M17+M18+M19</f>
        <v>1003.5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13</v>
      </c>
      <c r="C20" s="45">
        <v>192</v>
      </c>
      <c r="D20" s="45">
        <v>10</v>
      </c>
      <c r="E20" s="45">
        <v>7</v>
      </c>
      <c r="F20" s="8">
        <f t="shared" si="0"/>
        <v>236</v>
      </c>
      <c r="G20" s="35"/>
      <c r="H20" s="19" t="s">
        <v>24</v>
      </c>
      <c r="I20" s="46">
        <v>4</v>
      </c>
      <c r="J20" s="46">
        <v>233</v>
      </c>
      <c r="K20" s="46">
        <v>9</v>
      </c>
      <c r="L20" s="46">
        <v>9</v>
      </c>
      <c r="M20" s="8">
        <f t="shared" si="1"/>
        <v>275.5</v>
      </c>
      <c r="N20" s="2">
        <f>M17+M18+M19+M20</f>
        <v>956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9</v>
      </c>
      <c r="C21" s="46">
        <v>217</v>
      </c>
      <c r="D21" s="46">
        <v>8</v>
      </c>
      <c r="E21" s="46">
        <v>11</v>
      </c>
      <c r="F21" s="6">
        <f t="shared" si="0"/>
        <v>265</v>
      </c>
      <c r="G21" s="36"/>
      <c r="H21" s="20" t="s">
        <v>25</v>
      </c>
      <c r="I21" s="46">
        <v>5</v>
      </c>
      <c r="J21" s="46">
        <v>214</v>
      </c>
      <c r="K21" s="46">
        <v>13</v>
      </c>
      <c r="L21" s="46">
        <v>10</v>
      </c>
      <c r="M21" s="6">
        <f t="shared" si="1"/>
        <v>267.5</v>
      </c>
      <c r="N21" s="2">
        <f>M18+M19+M20+M21</f>
        <v>997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224</v>
      </c>
      <c r="D22" s="46">
        <v>7</v>
      </c>
      <c r="E22" s="46">
        <v>12</v>
      </c>
      <c r="F22" s="6">
        <f t="shared" si="0"/>
        <v>271.5</v>
      </c>
      <c r="G22" s="2"/>
      <c r="H22" s="21" t="s">
        <v>26</v>
      </c>
      <c r="I22" s="47">
        <v>4</v>
      </c>
      <c r="J22" s="47">
        <v>227</v>
      </c>
      <c r="K22" s="47">
        <v>10</v>
      </c>
      <c r="L22" s="47">
        <v>8</v>
      </c>
      <c r="M22" s="6">
        <f t="shared" si="1"/>
        <v>269</v>
      </c>
      <c r="N22" s="3">
        <f>M19+M20+M21+M22</f>
        <v>1057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998.5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1406.5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1312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82</v>
      </c>
      <c r="G24" s="88"/>
      <c r="H24" s="186"/>
      <c r="I24" s="187"/>
      <c r="J24" s="82" t="s">
        <v>73</v>
      </c>
      <c r="K24" s="86"/>
      <c r="L24" s="86"/>
      <c r="M24" s="87" t="s">
        <v>80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45 X CARRERA 24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4524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150</v>
      </c>
      <c r="E6" s="194"/>
      <c r="F6" s="194"/>
      <c r="G6" s="194"/>
      <c r="H6" s="194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f>'G-1'!S6:U6</f>
        <v>44187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5</v>
      </c>
      <c r="C10" s="46">
        <v>331</v>
      </c>
      <c r="D10" s="46">
        <v>16</v>
      </c>
      <c r="E10" s="46">
        <v>1</v>
      </c>
      <c r="F10" s="6">
        <f t="shared" ref="F10:F22" si="0">B10*0.5+C10*1+D10*2+E10*2.5</f>
        <v>368</v>
      </c>
      <c r="G10" s="2"/>
      <c r="H10" s="19" t="s">
        <v>4</v>
      </c>
      <c r="I10" s="46">
        <v>3</v>
      </c>
      <c r="J10" s="46">
        <v>251</v>
      </c>
      <c r="K10" s="46">
        <v>12</v>
      </c>
      <c r="L10" s="46">
        <v>5</v>
      </c>
      <c r="M10" s="6">
        <f t="shared" ref="M10:M22" si="1">I10*0.5+J10*1+K10*2+L10*2.5</f>
        <v>289</v>
      </c>
      <c r="N10" s="9">
        <f>F20+F21+F22+M10</f>
        <v>1181</v>
      </c>
      <c r="O10" s="19" t="s">
        <v>43</v>
      </c>
      <c r="P10" s="46">
        <v>7</v>
      </c>
      <c r="Q10" s="46">
        <v>321</v>
      </c>
      <c r="R10" s="46">
        <v>18</v>
      </c>
      <c r="S10" s="46">
        <v>10</v>
      </c>
      <c r="T10" s="6">
        <f t="shared" ref="T10:T21" si="2">P10*0.5+Q10*1+R10*2+S10*2.5</f>
        <v>385.5</v>
      </c>
      <c r="U10" s="10"/>
      <c r="AB10" s="1"/>
    </row>
    <row r="11" spans="1:28" ht="24" customHeight="1" x14ac:dyDescent="0.2">
      <c r="A11" s="18" t="s">
        <v>14</v>
      </c>
      <c r="B11" s="46">
        <v>13</v>
      </c>
      <c r="C11" s="46">
        <v>339</v>
      </c>
      <c r="D11" s="46">
        <v>14</v>
      </c>
      <c r="E11" s="46">
        <v>8</v>
      </c>
      <c r="F11" s="6">
        <f t="shared" si="0"/>
        <v>393.5</v>
      </c>
      <c r="G11" s="2"/>
      <c r="H11" s="19" t="s">
        <v>5</v>
      </c>
      <c r="I11" s="46">
        <v>3</v>
      </c>
      <c r="J11" s="46">
        <v>232</v>
      </c>
      <c r="K11" s="46">
        <v>7</v>
      </c>
      <c r="L11" s="46">
        <v>7</v>
      </c>
      <c r="M11" s="6">
        <f t="shared" si="1"/>
        <v>265</v>
      </c>
      <c r="N11" s="9">
        <f>F21+F22+M10+M11</f>
        <v>1141</v>
      </c>
      <c r="O11" s="19" t="s">
        <v>44</v>
      </c>
      <c r="P11" s="46">
        <v>5</v>
      </c>
      <c r="Q11" s="46">
        <v>283</v>
      </c>
      <c r="R11" s="46">
        <v>13</v>
      </c>
      <c r="S11" s="46">
        <v>8</v>
      </c>
      <c r="T11" s="6">
        <f t="shared" si="2"/>
        <v>331.5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317</v>
      </c>
      <c r="D12" s="46">
        <v>17</v>
      </c>
      <c r="E12" s="46">
        <v>8</v>
      </c>
      <c r="F12" s="6">
        <f t="shared" si="0"/>
        <v>379.5</v>
      </c>
      <c r="G12" s="2"/>
      <c r="H12" s="19" t="s">
        <v>6</v>
      </c>
      <c r="I12" s="46">
        <v>4</v>
      </c>
      <c r="J12" s="46">
        <v>239</v>
      </c>
      <c r="K12" s="46">
        <v>7</v>
      </c>
      <c r="L12" s="46">
        <v>8</v>
      </c>
      <c r="M12" s="6">
        <f t="shared" si="1"/>
        <v>275</v>
      </c>
      <c r="N12" s="2">
        <f>F22+M10+M11+M12</f>
        <v>1123</v>
      </c>
      <c r="O12" s="19" t="s">
        <v>32</v>
      </c>
      <c r="P12" s="46">
        <v>13</v>
      </c>
      <c r="Q12" s="46">
        <v>305</v>
      </c>
      <c r="R12" s="46">
        <v>15</v>
      </c>
      <c r="S12" s="46">
        <v>8</v>
      </c>
      <c r="T12" s="6">
        <f t="shared" si="2"/>
        <v>361.5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310</v>
      </c>
      <c r="D13" s="46">
        <v>17</v>
      </c>
      <c r="E13" s="46">
        <v>6</v>
      </c>
      <c r="F13" s="6">
        <f t="shared" si="0"/>
        <v>361</v>
      </c>
      <c r="G13" s="2">
        <f t="shared" ref="G13:G19" si="3">F10+F11+F12+F13</f>
        <v>1502</v>
      </c>
      <c r="H13" s="19" t="s">
        <v>7</v>
      </c>
      <c r="I13" s="46">
        <v>5</v>
      </c>
      <c r="J13" s="46">
        <v>242</v>
      </c>
      <c r="K13" s="46">
        <v>7</v>
      </c>
      <c r="L13" s="46">
        <v>5</v>
      </c>
      <c r="M13" s="6">
        <f t="shared" si="1"/>
        <v>271</v>
      </c>
      <c r="N13" s="2">
        <f t="shared" ref="N13:N18" si="4">M10+M11+M12+M13</f>
        <v>1100</v>
      </c>
      <c r="O13" s="19" t="s">
        <v>33</v>
      </c>
      <c r="P13" s="46">
        <v>10</v>
      </c>
      <c r="Q13" s="46">
        <v>319</v>
      </c>
      <c r="R13" s="46">
        <v>15</v>
      </c>
      <c r="S13" s="46">
        <v>11</v>
      </c>
      <c r="T13" s="6">
        <f t="shared" si="2"/>
        <v>381.5</v>
      </c>
      <c r="U13" s="2">
        <f t="shared" ref="U13:U21" si="5">T10+T11+T12+T13</f>
        <v>1460</v>
      </c>
      <c r="AB13" s="81">
        <v>212.5</v>
      </c>
    </row>
    <row r="14" spans="1:28" ht="24" customHeight="1" x14ac:dyDescent="0.2">
      <c r="A14" s="18" t="s">
        <v>21</v>
      </c>
      <c r="B14" s="46">
        <v>9</v>
      </c>
      <c r="C14" s="46">
        <v>278</v>
      </c>
      <c r="D14" s="46">
        <v>15</v>
      </c>
      <c r="E14" s="46">
        <v>9</v>
      </c>
      <c r="F14" s="6">
        <f t="shared" si="0"/>
        <v>335</v>
      </c>
      <c r="G14" s="2">
        <f t="shared" si="3"/>
        <v>1469</v>
      </c>
      <c r="H14" s="19" t="s">
        <v>9</v>
      </c>
      <c r="I14" s="46">
        <v>4</v>
      </c>
      <c r="J14" s="46">
        <v>229</v>
      </c>
      <c r="K14" s="46">
        <v>7</v>
      </c>
      <c r="L14" s="46">
        <v>8</v>
      </c>
      <c r="M14" s="6">
        <f t="shared" si="1"/>
        <v>265</v>
      </c>
      <c r="N14" s="2">
        <f t="shared" si="4"/>
        <v>1076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1074.5</v>
      </c>
      <c r="AB14" s="81">
        <v>226</v>
      </c>
    </row>
    <row r="15" spans="1:28" ht="24" customHeight="1" x14ac:dyDescent="0.2">
      <c r="A15" s="18" t="s">
        <v>23</v>
      </c>
      <c r="B15" s="46">
        <v>12</v>
      </c>
      <c r="C15" s="46">
        <v>330</v>
      </c>
      <c r="D15" s="46">
        <v>10</v>
      </c>
      <c r="E15" s="46">
        <v>12</v>
      </c>
      <c r="F15" s="6">
        <f t="shared" si="0"/>
        <v>386</v>
      </c>
      <c r="G15" s="2">
        <f t="shared" si="3"/>
        <v>1461.5</v>
      </c>
      <c r="H15" s="19" t="s">
        <v>12</v>
      </c>
      <c r="I15" s="46">
        <v>5</v>
      </c>
      <c r="J15" s="46">
        <v>220</v>
      </c>
      <c r="K15" s="46">
        <v>5</v>
      </c>
      <c r="L15" s="46">
        <v>4</v>
      </c>
      <c r="M15" s="6">
        <f t="shared" si="1"/>
        <v>242.5</v>
      </c>
      <c r="N15" s="2">
        <f t="shared" si="4"/>
        <v>1053.5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743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268</v>
      </c>
      <c r="D16" s="46">
        <v>11</v>
      </c>
      <c r="E16" s="46">
        <v>7</v>
      </c>
      <c r="F16" s="6">
        <f t="shared" si="0"/>
        <v>310.5</v>
      </c>
      <c r="G16" s="2">
        <f t="shared" si="3"/>
        <v>1392.5</v>
      </c>
      <c r="H16" s="19" t="s">
        <v>15</v>
      </c>
      <c r="I16" s="46">
        <v>4</v>
      </c>
      <c r="J16" s="46">
        <v>219</v>
      </c>
      <c r="K16" s="46">
        <v>4</v>
      </c>
      <c r="L16" s="46">
        <v>6</v>
      </c>
      <c r="M16" s="6">
        <f t="shared" si="1"/>
        <v>244</v>
      </c>
      <c r="N16" s="2">
        <f t="shared" si="4"/>
        <v>1022.5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381.5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267</v>
      </c>
      <c r="D17" s="46">
        <v>16</v>
      </c>
      <c r="E17" s="46">
        <v>5</v>
      </c>
      <c r="F17" s="6">
        <f t="shared" si="0"/>
        <v>313.5</v>
      </c>
      <c r="G17" s="2">
        <f t="shared" si="3"/>
        <v>1345</v>
      </c>
      <c r="H17" s="19" t="s">
        <v>18</v>
      </c>
      <c r="I17" s="46">
        <v>3</v>
      </c>
      <c r="J17" s="46">
        <v>222</v>
      </c>
      <c r="K17" s="46">
        <v>9</v>
      </c>
      <c r="L17" s="46">
        <v>4</v>
      </c>
      <c r="M17" s="6">
        <f t="shared" si="1"/>
        <v>251.5</v>
      </c>
      <c r="N17" s="2">
        <f t="shared" si="4"/>
        <v>1003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285</v>
      </c>
      <c r="D18" s="46">
        <v>15</v>
      </c>
      <c r="E18" s="46">
        <v>7</v>
      </c>
      <c r="F18" s="6">
        <f t="shared" si="0"/>
        <v>336.5</v>
      </c>
      <c r="G18" s="2">
        <f t="shared" si="3"/>
        <v>1346.5</v>
      </c>
      <c r="H18" s="19" t="s">
        <v>20</v>
      </c>
      <c r="I18" s="46">
        <v>5</v>
      </c>
      <c r="J18" s="46">
        <v>237</v>
      </c>
      <c r="K18" s="46">
        <v>7</v>
      </c>
      <c r="L18" s="46">
        <v>7</v>
      </c>
      <c r="M18" s="6">
        <f t="shared" si="1"/>
        <v>271</v>
      </c>
      <c r="N18" s="2">
        <f t="shared" si="4"/>
        <v>1009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290</v>
      </c>
      <c r="D19" s="47">
        <v>10</v>
      </c>
      <c r="E19" s="47">
        <v>10</v>
      </c>
      <c r="F19" s="7">
        <f t="shared" si="0"/>
        <v>338</v>
      </c>
      <c r="G19" s="3">
        <f t="shared" si="3"/>
        <v>1298.5</v>
      </c>
      <c r="H19" s="20" t="s">
        <v>22</v>
      </c>
      <c r="I19" s="45">
        <v>6</v>
      </c>
      <c r="J19" s="45">
        <v>235</v>
      </c>
      <c r="K19" s="45">
        <v>7</v>
      </c>
      <c r="L19" s="45">
        <v>11</v>
      </c>
      <c r="M19" s="6">
        <f t="shared" si="1"/>
        <v>279.5</v>
      </c>
      <c r="N19" s="2">
        <f>M16+M17+M18+M19</f>
        <v>1046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270</v>
      </c>
      <c r="D20" s="45">
        <v>6</v>
      </c>
      <c r="E20" s="45">
        <v>8</v>
      </c>
      <c r="F20" s="8">
        <f t="shared" si="0"/>
        <v>305</v>
      </c>
      <c r="G20" s="35"/>
      <c r="H20" s="19" t="s">
        <v>24</v>
      </c>
      <c r="I20" s="46">
        <v>7</v>
      </c>
      <c r="J20" s="46">
        <v>270</v>
      </c>
      <c r="K20" s="46">
        <v>13</v>
      </c>
      <c r="L20" s="46">
        <v>6</v>
      </c>
      <c r="M20" s="8">
        <f t="shared" si="1"/>
        <v>314.5</v>
      </c>
      <c r="N20" s="2">
        <f>M17+M18+M19+M20</f>
        <v>1116.5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264</v>
      </c>
      <c r="D21" s="46">
        <v>6</v>
      </c>
      <c r="E21" s="46">
        <v>6</v>
      </c>
      <c r="F21" s="6">
        <f t="shared" si="0"/>
        <v>293</v>
      </c>
      <c r="G21" s="36"/>
      <c r="H21" s="20" t="s">
        <v>25</v>
      </c>
      <c r="I21" s="46">
        <v>7</v>
      </c>
      <c r="J21" s="46">
        <v>284</v>
      </c>
      <c r="K21" s="46">
        <v>9</v>
      </c>
      <c r="L21" s="46">
        <v>5</v>
      </c>
      <c r="M21" s="6">
        <f t="shared" si="1"/>
        <v>318</v>
      </c>
      <c r="N21" s="2">
        <f>M18+M19+M20+M21</f>
        <v>1183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256</v>
      </c>
      <c r="D22" s="46">
        <v>10</v>
      </c>
      <c r="E22" s="46">
        <v>6</v>
      </c>
      <c r="F22" s="6">
        <f t="shared" si="0"/>
        <v>294</v>
      </c>
      <c r="G22" s="2"/>
      <c r="H22" s="21" t="s">
        <v>26</v>
      </c>
      <c r="I22" s="47">
        <v>9</v>
      </c>
      <c r="J22" s="47">
        <v>244</v>
      </c>
      <c r="K22" s="47">
        <v>15</v>
      </c>
      <c r="L22" s="47">
        <v>5</v>
      </c>
      <c r="M22" s="6">
        <f t="shared" si="1"/>
        <v>291</v>
      </c>
      <c r="N22" s="3">
        <f>M19+M20+M21+M22</f>
        <v>1203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1502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1203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1460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B82"/>
  <sheetViews>
    <sheetView topLeftCell="A4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45 X CARRERA 24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4524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152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44187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26</v>
      </c>
      <c r="C10" s="61">
        <v>94</v>
      </c>
      <c r="D10" s="61">
        <v>6</v>
      </c>
      <c r="E10" s="61">
        <v>4</v>
      </c>
      <c r="F10" s="62">
        <f t="shared" ref="F10:F22" si="0">B10*0.5+C10*1+D10*2+E10*2.5</f>
        <v>129</v>
      </c>
      <c r="G10" s="63"/>
      <c r="H10" s="64" t="s">
        <v>4</v>
      </c>
      <c r="I10" s="46">
        <v>33</v>
      </c>
      <c r="J10" s="46">
        <v>116</v>
      </c>
      <c r="K10" s="46">
        <v>7</v>
      </c>
      <c r="L10" s="46">
        <v>3</v>
      </c>
      <c r="M10" s="62">
        <f t="shared" ref="M10:M22" si="1">I10*0.5+J10*1+K10*2+L10*2.5</f>
        <v>154</v>
      </c>
      <c r="N10" s="65">
        <f>F20+F21+F22+M10</f>
        <v>589.5</v>
      </c>
      <c r="O10" s="64" t="s">
        <v>43</v>
      </c>
      <c r="P10" s="46">
        <v>35</v>
      </c>
      <c r="Q10" s="46">
        <v>133</v>
      </c>
      <c r="R10" s="46">
        <v>4</v>
      </c>
      <c r="S10" s="46">
        <v>4</v>
      </c>
      <c r="T10" s="62">
        <f t="shared" ref="T10:T21" si="2">P10*0.5+Q10*1+R10*2+S10*2.5</f>
        <v>168.5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30</v>
      </c>
      <c r="C11" s="61">
        <v>111</v>
      </c>
      <c r="D11" s="61">
        <v>8</v>
      </c>
      <c r="E11" s="61">
        <v>2</v>
      </c>
      <c r="F11" s="62">
        <f t="shared" si="0"/>
        <v>147</v>
      </c>
      <c r="G11" s="63"/>
      <c r="H11" s="64" t="s">
        <v>5</v>
      </c>
      <c r="I11" s="46">
        <v>38</v>
      </c>
      <c r="J11" s="46">
        <v>135</v>
      </c>
      <c r="K11" s="46">
        <v>4</v>
      </c>
      <c r="L11" s="46">
        <v>2</v>
      </c>
      <c r="M11" s="62">
        <f t="shared" si="1"/>
        <v>167</v>
      </c>
      <c r="N11" s="65">
        <f>F21+F22+M10+M11</f>
        <v>621</v>
      </c>
      <c r="O11" s="64" t="s">
        <v>44</v>
      </c>
      <c r="P11" s="46">
        <v>42</v>
      </c>
      <c r="Q11" s="46">
        <v>137</v>
      </c>
      <c r="R11" s="46">
        <v>8</v>
      </c>
      <c r="S11" s="46">
        <v>5</v>
      </c>
      <c r="T11" s="62">
        <f t="shared" si="2"/>
        <v>186.5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33</v>
      </c>
      <c r="C12" s="61">
        <v>102</v>
      </c>
      <c r="D12" s="61">
        <v>10</v>
      </c>
      <c r="E12" s="61">
        <v>0</v>
      </c>
      <c r="F12" s="62">
        <f t="shared" si="0"/>
        <v>138.5</v>
      </c>
      <c r="G12" s="63"/>
      <c r="H12" s="64" t="s">
        <v>6</v>
      </c>
      <c r="I12" s="46">
        <v>27</v>
      </c>
      <c r="J12" s="46">
        <v>138</v>
      </c>
      <c r="K12" s="46">
        <v>7</v>
      </c>
      <c r="L12" s="46">
        <v>3</v>
      </c>
      <c r="M12" s="62">
        <f t="shared" si="1"/>
        <v>173</v>
      </c>
      <c r="N12" s="63">
        <f>F22+M10+M11+M12</f>
        <v>676.5</v>
      </c>
      <c r="O12" s="64" t="s">
        <v>32</v>
      </c>
      <c r="P12" s="46">
        <v>30</v>
      </c>
      <c r="Q12" s="46">
        <v>134</v>
      </c>
      <c r="R12" s="46">
        <v>3</v>
      </c>
      <c r="S12" s="46">
        <v>5</v>
      </c>
      <c r="T12" s="62">
        <f t="shared" si="2"/>
        <v>167.5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113</v>
      </c>
      <c r="D13" s="61">
        <v>7</v>
      </c>
      <c r="E13" s="61">
        <v>3</v>
      </c>
      <c r="F13" s="62">
        <f t="shared" si="0"/>
        <v>151.5</v>
      </c>
      <c r="G13" s="63">
        <f t="shared" ref="G13:G19" si="3">F10+F11+F12+F13</f>
        <v>566</v>
      </c>
      <c r="H13" s="64" t="s">
        <v>7</v>
      </c>
      <c r="I13" s="46">
        <v>31</v>
      </c>
      <c r="J13" s="46">
        <v>127</v>
      </c>
      <c r="K13" s="46">
        <v>6</v>
      </c>
      <c r="L13" s="46">
        <v>2</v>
      </c>
      <c r="M13" s="62">
        <f t="shared" si="1"/>
        <v>159.5</v>
      </c>
      <c r="N13" s="63">
        <f t="shared" ref="N13:N18" si="4">M10+M11+M12+M13</f>
        <v>653.5</v>
      </c>
      <c r="O13" s="64" t="s">
        <v>33</v>
      </c>
      <c r="P13" s="46">
        <v>32</v>
      </c>
      <c r="Q13" s="46">
        <v>129</v>
      </c>
      <c r="R13" s="46">
        <v>4</v>
      </c>
      <c r="S13" s="46">
        <v>3</v>
      </c>
      <c r="T13" s="62">
        <f t="shared" si="2"/>
        <v>160.5</v>
      </c>
      <c r="U13" s="63">
        <f t="shared" ref="U13:U21" si="5">T10+T11+T12+T13</f>
        <v>683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138</v>
      </c>
      <c r="D14" s="61">
        <v>6</v>
      </c>
      <c r="E14" s="61">
        <v>3</v>
      </c>
      <c r="F14" s="62">
        <f t="shared" si="0"/>
        <v>166</v>
      </c>
      <c r="G14" s="63">
        <f t="shared" si="3"/>
        <v>603</v>
      </c>
      <c r="H14" s="64" t="s">
        <v>9</v>
      </c>
      <c r="I14" s="46">
        <v>29</v>
      </c>
      <c r="J14" s="46">
        <v>119</v>
      </c>
      <c r="K14" s="46">
        <v>7</v>
      </c>
      <c r="L14" s="46">
        <v>2</v>
      </c>
      <c r="M14" s="62">
        <f t="shared" si="1"/>
        <v>152.5</v>
      </c>
      <c r="N14" s="63">
        <f t="shared" si="4"/>
        <v>652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514.5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95</v>
      </c>
      <c r="D15" s="61">
        <v>9</v>
      </c>
      <c r="E15" s="61">
        <v>5</v>
      </c>
      <c r="F15" s="62">
        <f t="shared" si="0"/>
        <v>138.5</v>
      </c>
      <c r="G15" s="63">
        <f t="shared" si="3"/>
        <v>594.5</v>
      </c>
      <c r="H15" s="64" t="s">
        <v>12</v>
      </c>
      <c r="I15" s="46">
        <v>30</v>
      </c>
      <c r="J15" s="46">
        <v>121</v>
      </c>
      <c r="K15" s="46">
        <v>5</v>
      </c>
      <c r="L15" s="46">
        <v>1</v>
      </c>
      <c r="M15" s="62">
        <f t="shared" si="1"/>
        <v>148.5</v>
      </c>
      <c r="N15" s="63">
        <f t="shared" si="4"/>
        <v>633.5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328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120</v>
      </c>
      <c r="D16" s="61">
        <v>5</v>
      </c>
      <c r="E16" s="61">
        <v>1</v>
      </c>
      <c r="F16" s="62">
        <f t="shared" si="0"/>
        <v>147.5</v>
      </c>
      <c r="G16" s="63">
        <f t="shared" si="3"/>
        <v>603.5</v>
      </c>
      <c r="H16" s="64" t="s">
        <v>15</v>
      </c>
      <c r="I16" s="46">
        <v>27</v>
      </c>
      <c r="J16" s="46">
        <v>118</v>
      </c>
      <c r="K16" s="46">
        <v>4</v>
      </c>
      <c r="L16" s="46">
        <v>2</v>
      </c>
      <c r="M16" s="62">
        <f t="shared" si="1"/>
        <v>144.5</v>
      </c>
      <c r="N16" s="63">
        <f t="shared" si="4"/>
        <v>605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160.5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29</v>
      </c>
      <c r="C17" s="61">
        <v>115</v>
      </c>
      <c r="D17" s="61">
        <v>4</v>
      </c>
      <c r="E17" s="61">
        <v>3</v>
      </c>
      <c r="F17" s="62">
        <f t="shared" si="0"/>
        <v>145</v>
      </c>
      <c r="G17" s="63">
        <f t="shared" si="3"/>
        <v>597</v>
      </c>
      <c r="H17" s="64" t="s">
        <v>18</v>
      </c>
      <c r="I17" s="46">
        <v>25</v>
      </c>
      <c r="J17" s="46">
        <v>112</v>
      </c>
      <c r="K17" s="46">
        <v>5</v>
      </c>
      <c r="L17" s="46">
        <v>2</v>
      </c>
      <c r="M17" s="62">
        <f t="shared" si="1"/>
        <v>139.5</v>
      </c>
      <c r="N17" s="63">
        <f t="shared" si="4"/>
        <v>585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35</v>
      </c>
      <c r="C18" s="61">
        <v>118</v>
      </c>
      <c r="D18" s="61">
        <v>3</v>
      </c>
      <c r="E18" s="61">
        <v>5</v>
      </c>
      <c r="F18" s="62">
        <f t="shared" si="0"/>
        <v>154</v>
      </c>
      <c r="G18" s="63">
        <f t="shared" si="3"/>
        <v>585</v>
      </c>
      <c r="H18" s="64" t="s">
        <v>20</v>
      </c>
      <c r="I18" s="46">
        <v>21</v>
      </c>
      <c r="J18" s="46">
        <v>106</v>
      </c>
      <c r="K18" s="46">
        <v>7</v>
      </c>
      <c r="L18" s="46">
        <v>3</v>
      </c>
      <c r="M18" s="62">
        <f t="shared" si="1"/>
        <v>138</v>
      </c>
      <c r="N18" s="63">
        <f t="shared" si="4"/>
        <v>570.5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32</v>
      </c>
      <c r="C19" s="69">
        <v>127</v>
      </c>
      <c r="D19" s="69">
        <v>6</v>
      </c>
      <c r="E19" s="69">
        <v>9</v>
      </c>
      <c r="F19" s="70">
        <f t="shared" si="0"/>
        <v>177.5</v>
      </c>
      <c r="G19" s="71">
        <f t="shared" si="3"/>
        <v>624</v>
      </c>
      <c r="H19" s="72" t="s">
        <v>22</v>
      </c>
      <c r="I19" s="45">
        <v>20</v>
      </c>
      <c r="J19" s="45">
        <v>110</v>
      </c>
      <c r="K19" s="45">
        <v>3</v>
      </c>
      <c r="L19" s="45">
        <v>4</v>
      </c>
      <c r="M19" s="62">
        <f t="shared" si="1"/>
        <v>136</v>
      </c>
      <c r="N19" s="63">
        <f>M16+M17+M18+M19</f>
        <v>558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28</v>
      </c>
      <c r="C20" s="67">
        <v>100</v>
      </c>
      <c r="D20" s="67">
        <v>7</v>
      </c>
      <c r="E20" s="67">
        <v>3</v>
      </c>
      <c r="F20" s="73">
        <f t="shared" si="0"/>
        <v>135.5</v>
      </c>
      <c r="G20" s="74"/>
      <c r="H20" s="64" t="s">
        <v>24</v>
      </c>
      <c r="I20" s="46">
        <v>50</v>
      </c>
      <c r="J20" s="46">
        <v>156</v>
      </c>
      <c r="K20" s="46">
        <v>3</v>
      </c>
      <c r="L20" s="46">
        <v>3</v>
      </c>
      <c r="M20" s="73">
        <f t="shared" si="1"/>
        <v>194.5</v>
      </c>
      <c r="N20" s="63">
        <f>M17+M18+M19+M20</f>
        <v>608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20</v>
      </c>
      <c r="C21" s="61">
        <v>95</v>
      </c>
      <c r="D21" s="61">
        <v>5</v>
      </c>
      <c r="E21" s="61">
        <v>1</v>
      </c>
      <c r="F21" s="62">
        <f t="shared" si="0"/>
        <v>117.5</v>
      </c>
      <c r="G21" s="75"/>
      <c r="H21" s="72" t="s">
        <v>25</v>
      </c>
      <c r="I21" s="46">
        <v>29</v>
      </c>
      <c r="J21" s="46">
        <v>110</v>
      </c>
      <c r="K21" s="46">
        <v>4</v>
      </c>
      <c r="L21" s="46">
        <v>3</v>
      </c>
      <c r="M21" s="62">
        <f t="shared" si="1"/>
        <v>140</v>
      </c>
      <c r="N21" s="63">
        <f>M18+M19+M20+M21</f>
        <v>608.5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42</v>
      </c>
      <c r="C22" s="61">
        <v>134</v>
      </c>
      <c r="D22" s="61">
        <v>5</v>
      </c>
      <c r="E22" s="61">
        <v>7</v>
      </c>
      <c r="F22" s="62">
        <f t="shared" si="0"/>
        <v>182.5</v>
      </c>
      <c r="G22" s="63"/>
      <c r="H22" s="68" t="s">
        <v>26</v>
      </c>
      <c r="I22" s="47">
        <v>25</v>
      </c>
      <c r="J22" s="47">
        <v>117</v>
      </c>
      <c r="K22" s="47">
        <v>7</v>
      </c>
      <c r="L22" s="47">
        <v>4</v>
      </c>
      <c r="M22" s="62">
        <f t="shared" si="1"/>
        <v>153.5</v>
      </c>
      <c r="N22" s="71">
        <f>M19+M20+M21+M22</f>
        <v>624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624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676.5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683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89</v>
      </c>
      <c r="G24" s="88"/>
      <c r="H24" s="212"/>
      <c r="I24" s="213"/>
      <c r="J24" s="83" t="s">
        <v>73</v>
      </c>
      <c r="K24" s="86"/>
      <c r="L24" s="86"/>
      <c r="M24" s="87" t="s">
        <v>75</v>
      </c>
      <c r="N24" s="88"/>
      <c r="O24" s="212"/>
      <c r="P24" s="213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B82"/>
  <sheetViews>
    <sheetView topLeftCell="A10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45 X CARRERA 24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4524</v>
      </c>
      <c r="M6" s="179"/>
      <c r="N6" s="179"/>
      <c r="O6" s="12"/>
      <c r="P6" s="168" t="s">
        <v>58</v>
      </c>
      <c r="Q6" s="168"/>
      <c r="R6" s="168"/>
      <c r="S6" s="219">
        <f>'G-1'!S6:U6</f>
        <v>44187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42</v>
      </c>
      <c r="C10" s="46">
        <f>'G-1'!C10+'G-2'!C10+'G-3'!C10</f>
        <v>599</v>
      </c>
      <c r="D10" s="46">
        <f>'G-1'!D10+'G-2'!D10+'G-3'!D10</f>
        <v>46</v>
      </c>
      <c r="E10" s="46">
        <f>'G-1'!E10+'G-2'!E10+'G-3'!E10</f>
        <v>8</v>
      </c>
      <c r="F10" s="6">
        <f t="shared" ref="F10:F22" si="0">B10*0.5+C10*1+D10*2+E10*2.5</f>
        <v>732</v>
      </c>
      <c r="G10" s="2"/>
      <c r="H10" s="19" t="s">
        <v>4</v>
      </c>
      <c r="I10" s="46">
        <f>'G-1'!I10+'G-2'!I10+'G-3'!I10</f>
        <v>45</v>
      </c>
      <c r="J10" s="46">
        <f>'G-1'!J10+'G-2'!J10+'G-3'!J10</f>
        <v>622</v>
      </c>
      <c r="K10" s="46">
        <f>'G-1'!K10+'G-2'!K10+'G-3'!K10</f>
        <v>27</v>
      </c>
      <c r="L10" s="46">
        <f>'G-1'!L10+'G-2'!L10+'G-3'!L10</f>
        <v>16</v>
      </c>
      <c r="M10" s="6">
        <f t="shared" ref="M10:M22" si="1">I10*0.5+J10*1+K10*2+L10*2.5</f>
        <v>738.5</v>
      </c>
      <c r="N10" s="9">
        <f>F20+F21+F22+M10</f>
        <v>2838.5</v>
      </c>
      <c r="O10" s="19" t="s">
        <v>43</v>
      </c>
      <c r="P10" s="46">
        <f>'G-1'!P10+'G-2'!P10+'G-3'!P10</f>
        <v>49</v>
      </c>
      <c r="Q10" s="46">
        <f>'G-1'!Q10+'G-2'!Q10+'G-3'!Q10</f>
        <v>728</v>
      </c>
      <c r="R10" s="46">
        <f>'G-1'!R10+'G-2'!R10+'G-3'!R10</f>
        <v>39</v>
      </c>
      <c r="S10" s="46">
        <f>'G-1'!S10+'G-2'!S10+'G-3'!S10</f>
        <v>18</v>
      </c>
      <c r="T10" s="6">
        <f t="shared" ref="T10:T21" si="2">P10*0.5+Q10*1+R10*2+S10*2.5</f>
        <v>875.5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51</v>
      </c>
      <c r="C11" s="46">
        <f>'G-1'!C11+'G-2'!C11+'G-3'!C11</f>
        <v>611</v>
      </c>
      <c r="D11" s="46">
        <f>'G-1'!D11+'G-2'!D11+'G-3'!D11</f>
        <v>49</v>
      </c>
      <c r="E11" s="46">
        <f>'G-1'!E11+'G-2'!E11+'G-3'!E11</f>
        <v>15</v>
      </c>
      <c r="F11" s="6">
        <f t="shared" si="0"/>
        <v>772</v>
      </c>
      <c r="G11" s="2"/>
      <c r="H11" s="19" t="s">
        <v>5</v>
      </c>
      <c r="I11" s="46">
        <f>'G-1'!I11+'G-2'!I11+'G-3'!I11</f>
        <v>51</v>
      </c>
      <c r="J11" s="46">
        <f>'G-1'!J11+'G-2'!J11+'G-3'!J11</f>
        <v>650</v>
      </c>
      <c r="K11" s="46">
        <f>'G-1'!K11+'G-2'!K11+'G-3'!K11</f>
        <v>22</v>
      </c>
      <c r="L11" s="46">
        <f>'G-1'!L11+'G-2'!L11+'G-3'!L11</f>
        <v>13</v>
      </c>
      <c r="M11" s="6">
        <f t="shared" si="1"/>
        <v>752</v>
      </c>
      <c r="N11" s="9">
        <f>F21+F22+M10+M11</f>
        <v>2914</v>
      </c>
      <c r="O11" s="19" t="s">
        <v>44</v>
      </c>
      <c r="P11" s="46">
        <f>'G-1'!P11+'G-2'!P11+'G-3'!P11</f>
        <v>52</v>
      </c>
      <c r="Q11" s="46">
        <f>'G-1'!Q11+'G-2'!Q11+'G-3'!Q11</f>
        <v>688</v>
      </c>
      <c r="R11" s="46">
        <f>'G-1'!R11+'G-2'!R11+'G-3'!R11</f>
        <v>39</v>
      </c>
      <c r="S11" s="46">
        <f>'G-1'!S11+'G-2'!S11+'G-3'!S11</f>
        <v>16</v>
      </c>
      <c r="T11" s="6">
        <f t="shared" si="2"/>
        <v>832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53</v>
      </c>
      <c r="C12" s="46">
        <f>'G-1'!C12+'G-2'!C12+'G-3'!C12</f>
        <v>578</v>
      </c>
      <c r="D12" s="46">
        <f>'G-1'!D12+'G-2'!D12+'G-3'!D12</f>
        <v>44</v>
      </c>
      <c r="E12" s="46">
        <f>'G-1'!E12+'G-2'!E12+'G-3'!E12</f>
        <v>11</v>
      </c>
      <c r="F12" s="6">
        <f t="shared" si="0"/>
        <v>720</v>
      </c>
      <c r="G12" s="2"/>
      <c r="H12" s="19" t="s">
        <v>6</v>
      </c>
      <c r="I12" s="46">
        <f>'G-1'!I12+'G-2'!I12+'G-3'!I12</f>
        <v>44</v>
      </c>
      <c r="J12" s="46">
        <f>'G-1'!J12+'G-2'!J12+'G-3'!J12</f>
        <v>681</v>
      </c>
      <c r="K12" s="46">
        <f>'G-1'!K12+'G-2'!K12+'G-3'!K12</f>
        <v>23</v>
      </c>
      <c r="L12" s="46">
        <f>'G-1'!L12+'G-2'!L12+'G-3'!L12</f>
        <v>17</v>
      </c>
      <c r="M12" s="6">
        <f t="shared" si="1"/>
        <v>791.5</v>
      </c>
      <c r="N12" s="2">
        <f>F22+M10+M11+M12</f>
        <v>3030</v>
      </c>
      <c r="O12" s="19" t="s">
        <v>32</v>
      </c>
      <c r="P12" s="46">
        <f>'G-1'!P12+'G-2'!P12+'G-3'!P12</f>
        <v>52</v>
      </c>
      <c r="Q12" s="46">
        <f>'G-1'!Q12+'G-2'!Q12+'G-3'!Q12</f>
        <v>712</v>
      </c>
      <c r="R12" s="46">
        <f>'G-1'!R12+'G-2'!R12+'G-3'!R12</f>
        <v>37</v>
      </c>
      <c r="S12" s="46">
        <f>'G-1'!S12+'G-2'!S12+'G-3'!S12</f>
        <v>17</v>
      </c>
      <c r="T12" s="6">
        <f t="shared" si="2"/>
        <v>854.5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42</v>
      </c>
      <c r="C13" s="46">
        <f>'G-1'!C13+'G-2'!C13+'G-3'!C13</f>
        <v>594</v>
      </c>
      <c r="D13" s="46">
        <f>'G-1'!D13+'G-2'!D13+'G-3'!D13</f>
        <v>46</v>
      </c>
      <c r="E13" s="46">
        <f>'G-1'!E13+'G-2'!E13+'G-3'!E13</f>
        <v>14</v>
      </c>
      <c r="F13" s="6">
        <f t="shared" si="0"/>
        <v>742</v>
      </c>
      <c r="G13" s="2">
        <f t="shared" ref="G13:G19" si="3">F10+F11+F12+F13</f>
        <v>2966</v>
      </c>
      <c r="H13" s="19" t="s">
        <v>7</v>
      </c>
      <c r="I13" s="46">
        <f>'G-1'!I13+'G-2'!I13+'G-3'!I13</f>
        <v>51</v>
      </c>
      <c r="J13" s="46">
        <f>'G-1'!J13+'G-2'!J13+'G-3'!J13</f>
        <v>687</v>
      </c>
      <c r="K13" s="46">
        <f>'G-1'!K13+'G-2'!K13+'G-3'!K13</f>
        <v>27</v>
      </c>
      <c r="L13" s="46">
        <f>'G-1'!L13+'G-2'!L13+'G-3'!L13</f>
        <v>15</v>
      </c>
      <c r="M13" s="6">
        <f t="shared" si="1"/>
        <v>804</v>
      </c>
      <c r="N13" s="2">
        <f t="shared" ref="N13:N18" si="4">M10+M11+M12+M13</f>
        <v>3086</v>
      </c>
      <c r="O13" s="19" t="s">
        <v>33</v>
      </c>
      <c r="P13" s="46">
        <f>'G-1'!P13+'G-2'!P13+'G-3'!P13</f>
        <v>54</v>
      </c>
      <c r="Q13" s="46">
        <f>'G-1'!Q13+'G-2'!Q13+'G-3'!Q13</f>
        <v>732</v>
      </c>
      <c r="R13" s="46">
        <f>'G-1'!R13+'G-2'!R13+'G-3'!R13</f>
        <v>42</v>
      </c>
      <c r="S13" s="46">
        <f>'G-1'!S13+'G-2'!S13+'G-3'!S13</f>
        <v>20</v>
      </c>
      <c r="T13" s="6">
        <f t="shared" si="2"/>
        <v>893</v>
      </c>
      <c r="U13" s="2">
        <f t="shared" ref="U13:U21" si="5">T10+T11+T12+T13</f>
        <v>3455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35</v>
      </c>
      <c r="C14" s="46">
        <f>'G-1'!C14+'G-2'!C14+'G-3'!C14</f>
        <v>628</v>
      </c>
      <c r="D14" s="46">
        <f>'G-1'!D14+'G-2'!D14+'G-3'!D14</f>
        <v>32</v>
      </c>
      <c r="E14" s="46">
        <f>'G-1'!E14+'G-2'!E14+'G-3'!E14</f>
        <v>20</v>
      </c>
      <c r="F14" s="6">
        <f t="shared" si="0"/>
        <v>759.5</v>
      </c>
      <c r="G14" s="2">
        <f t="shared" si="3"/>
        <v>2993.5</v>
      </c>
      <c r="H14" s="19" t="s">
        <v>9</v>
      </c>
      <c r="I14" s="46">
        <f>'G-1'!I14+'G-2'!I14+'G-3'!I14</f>
        <v>43</v>
      </c>
      <c r="J14" s="46">
        <f>'G-1'!J14+'G-2'!J14+'G-3'!J14</f>
        <v>655</v>
      </c>
      <c r="K14" s="46">
        <f>'G-1'!K14+'G-2'!K14+'G-3'!K14</f>
        <v>30</v>
      </c>
      <c r="L14" s="46">
        <f>'G-1'!L14+'G-2'!L14+'G-3'!L14</f>
        <v>13</v>
      </c>
      <c r="M14" s="6">
        <f t="shared" si="1"/>
        <v>769</v>
      </c>
      <c r="N14" s="2">
        <f t="shared" si="4"/>
        <v>3116.5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2579.5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45</v>
      </c>
      <c r="C15" s="46">
        <f>'G-1'!C15+'G-2'!C15+'G-3'!C15</f>
        <v>631</v>
      </c>
      <c r="D15" s="46">
        <f>'G-1'!D15+'G-2'!D15+'G-3'!D15</f>
        <v>40</v>
      </c>
      <c r="E15" s="46">
        <f>'G-1'!E15+'G-2'!E15+'G-3'!E15</f>
        <v>21</v>
      </c>
      <c r="F15" s="6">
        <f t="shared" si="0"/>
        <v>786</v>
      </c>
      <c r="G15" s="2">
        <f t="shared" si="3"/>
        <v>3007.5</v>
      </c>
      <c r="H15" s="19" t="s">
        <v>12</v>
      </c>
      <c r="I15" s="46">
        <f>'G-1'!I15+'G-2'!I15+'G-3'!I15</f>
        <v>47</v>
      </c>
      <c r="J15" s="46">
        <f>'G-1'!J15+'G-2'!J15+'G-3'!J15</f>
        <v>639</v>
      </c>
      <c r="K15" s="46">
        <f>'G-1'!K15+'G-2'!K15+'G-3'!K15</f>
        <v>22</v>
      </c>
      <c r="L15" s="46">
        <f>'G-1'!L15+'G-2'!L15+'G-3'!L15</f>
        <v>9</v>
      </c>
      <c r="M15" s="6">
        <f t="shared" si="1"/>
        <v>729</v>
      </c>
      <c r="N15" s="2">
        <f t="shared" si="4"/>
        <v>3093.5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1747.5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44</v>
      </c>
      <c r="C16" s="46">
        <f>'G-1'!C16+'G-2'!C16+'G-3'!C16</f>
        <v>582</v>
      </c>
      <c r="D16" s="46">
        <f>'G-1'!D16+'G-2'!D16+'G-3'!D16</f>
        <v>34</v>
      </c>
      <c r="E16" s="46">
        <f>'G-1'!E16+'G-2'!E16+'G-3'!E16</f>
        <v>14</v>
      </c>
      <c r="F16" s="6">
        <f t="shared" si="0"/>
        <v>707</v>
      </c>
      <c r="G16" s="2">
        <f t="shared" si="3"/>
        <v>2994.5</v>
      </c>
      <c r="H16" s="19" t="s">
        <v>15</v>
      </c>
      <c r="I16" s="46">
        <f>'G-1'!I16+'G-2'!I16+'G-3'!I16</f>
        <v>46</v>
      </c>
      <c r="J16" s="46">
        <f>'G-1'!J16+'G-2'!J16+'G-3'!J16</f>
        <v>612</v>
      </c>
      <c r="K16" s="46">
        <f>'G-1'!K16+'G-2'!K16+'G-3'!K16</f>
        <v>22</v>
      </c>
      <c r="L16" s="46">
        <f>'G-1'!L16+'G-2'!L16+'G-3'!L16</f>
        <v>13</v>
      </c>
      <c r="M16" s="6">
        <f t="shared" si="1"/>
        <v>711.5</v>
      </c>
      <c r="N16" s="2">
        <f t="shared" si="4"/>
        <v>3013.5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893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37</v>
      </c>
      <c r="C17" s="46">
        <f>'G-1'!C17+'G-2'!C17+'G-3'!C17</f>
        <v>565</v>
      </c>
      <c r="D17" s="46">
        <f>'G-1'!D17+'G-2'!D17+'G-3'!D17</f>
        <v>31</v>
      </c>
      <c r="E17" s="46">
        <f>'G-1'!E17+'G-2'!E17+'G-3'!E17</f>
        <v>16</v>
      </c>
      <c r="F17" s="6">
        <f t="shared" si="0"/>
        <v>685.5</v>
      </c>
      <c r="G17" s="2">
        <f t="shared" si="3"/>
        <v>2938</v>
      </c>
      <c r="H17" s="19" t="s">
        <v>18</v>
      </c>
      <c r="I17" s="46">
        <f>'G-1'!I17+'G-2'!I17+'G-3'!I17</f>
        <v>45</v>
      </c>
      <c r="J17" s="46">
        <f>'G-1'!J17+'G-2'!J17+'G-3'!J17</f>
        <v>522</v>
      </c>
      <c r="K17" s="46">
        <f>'G-1'!K17+'G-2'!K17+'G-3'!K17</f>
        <v>24</v>
      </c>
      <c r="L17" s="46">
        <f>'G-1'!L17+'G-2'!L17+'G-3'!L17</f>
        <v>10</v>
      </c>
      <c r="M17" s="6">
        <f t="shared" si="1"/>
        <v>617.5</v>
      </c>
      <c r="N17" s="2">
        <f t="shared" si="4"/>
        <v>2827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52</v>
      </c>
      <c r="C18" s="46">
        <f>'G-1'!C18+'G-2'!C18+'G-3'!C18</f>
        <v>621</v>
      </c>
      <c r="D18" s="46">
        <f>'G-1'!D18+'G-2'!D18+'G-3'!D18</f>
        <v>27</v>
      </c>
      <c r="E18" s="46">
        <f>'G-1'!E18+'G-2'!E18+'G-3'!E18</f>
        <v>17</v>
      </c>
      <c r="F18" s="6">
        <f t="shared" si="0"/>
        <v>743.5</v>
      </c>
      <c r="G18" s="2">
        <f t="shared" si="3"/>
        <v>2922</v>
      </c>
      <c r="H18" s="19" t="s">
        <v>20</v>
      </c>
      <c r="I18" s="46">
        <f>'G-1'!I18+'G-2'!I18+'G-3'!I18</f>
        <v>37</v>
      </c>
      <c r="J18" s="46">
        <f>'G-1'!J18+'G-2'!J18+'G-3'!J18</f>
        <v>522</v>
      </c>
      <c r="K18" s="46">
        <f>'G-1'!K18+'G-2'!K18+'G-3'!K18</f>
        <v>20</v>
      </c>
      <c r="L18" s="46">
        <f>'G-1'!L18+'G-2'!L18+'G-3'!L18</f>
        <v>15</v>
      </c>
      <c r="M18" s="6">
        <f t="shared" si="1"/>
        <v>618</v>
      </c>
      <c r="N18" s="2">
        <f t="shared" si="4"/>
        <v>2676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45</v>
      </c>
      <c r="C19" s="47">
        <f>'G-1'!C19+'G-2'!C19+'G-3'!C19</f>
        <v>638</v>
      </c>
      <c r="D19" s="47">
        <f>'G-1'!D19+'G-2'!D19+'G-3'!D19</f>
        <v>28</v>
      </c>
      <c r="E19" s="47">
        <f>'G-1'!E19+'G-2'!E19+'G-3'!E19</f>
        <v>27</v>
      </c>
      <c r="F19" s="7">
        <f t="shared" si="0"/>
        <v>784</v>
      </c>
      <c r="G19" s="3">
        <f t="shared" si="3"/>
        <v>2920</v>
      </c>
      <c r="H19" s="20" t="s">
        <v>22</v>
      </c>
      <c r="I19" s="46">
        <f>'G-1'!I19+'G-2'!I19+'G-3'!I19</f>
        <v>35</v>
      </c>
      <c r="J19" s="46">
        <f>'G-1'!J19+'G-2'!J19+'G-3'!J19</f>
        <v>562</v>
      </c>
      <c r="K19" s="46">
        <f>'G-1'!K19+'G-2'!K19+'G-3'!K19</f>
        <v>18</v>
      </c>
      <c r="L19" s="46">
        <f>'G-1'!L19+'G-2'!L19+'G-3'!L19</f>
        <v>18</v>
      </c>
      <c r="M19" s="6">
        <f t="shared" si="1"/>
        <v>660.5</v>
      </c>
      <c r="N19" s="2">
        <f>M16+M17+M18+M19</f>
        <v>2607.5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47</v>
      </c>
      <c r="C20" s="45">
        <f>'G-1'!C20+'G-2'!C20+'G-3'!C20</f>
        <v>562</v>
      </c>
      <c r="D20" s="45">
        <f>'G-1'!D20+'G-2'!D20+'G-3'!D20</f>
        <v>23</v>
      </c>
      <c r="E20" s="45">
        <f>'G-1'!E20+'G-2'!E20+'G-3'!E20</f>
        <v>18</v>
      </c>
      <c r="F20" s="8">
        <f t="shared" si="0"/>
        <v>676.5</v>
      </c>
      <c r="G20" s="35"/>
      <c r="H20" s="19" t="s">
        <v>24</v>
      </c>
      <c r="I20" s="46">
        <f>'G-1'!I20+'G-2'!I20+'G-3'!I20</f>
        <v>61</v>
      </c>
      <c r="J20" s="46">
        <f>'G-1'!J20+'G-2'!J20+'G-3'!J20</f>
        <v>659</v>
      </c>
      <c r="K20" s="46">
        <f>'G-1'!K20+'G-2'!K20+'G-3'!K20</f>
        <v>25</v>
      </c>
      <c r="L20" s="46">
        <f>'G-1'!L20+'G-2'!L20+'G-3'!L20</f>
        <v>18</v>
      </c>
      <c r="M20" s="8">
        <f t="shared" si="1"/>
        <v>784.5</v>
      </c>
      <c r="N20" s="2">
        <f>M17+M18+M19+M20</f>
        <v>2680.5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33</v>
      </c>
      <c r="C21" s="45">
        <f>'G-1'!C21+'G-2'!C21+'G-3'!C21</f>
        <v>576</v>
      </c>
      <c r="D21" s="45">
        <f>'G-1'!D21+'G-2'!D21+'G-3'!D21</f>
        <v>19</v>
      </c>
      <c r="E21" s="45">
        <f>'G-1'!E21+'G-2'!E21+'G-3'!E21</f>
        <v>18</v>
      </c>
      <c r="F21" s="6">
        <f t="shared" si="0"/>
        <v>675.5</v>
      </c>
      <c r="G21" s="36"/>
      <c r="H21" s="20" t="s">
        <v>25</v>
      </c>
      <c r="I21" s="46">
        <f>'G-1'!I21+'G-2'!I21+'G-3'!I21</f>
        <v>41</v>
      </c>
      <c r="J21" s="46">
        <f>'G-1'!J21+'G-2'!J21+'G-3'!J21</f>
        <v>608</v>
      </c>
      <c r="K21" s="46">
        <f>'G-1'!K21+'G-2'!K21+'G-3'!K21</f>
        <v>26</v>
      </c>
      <c r="L21" s="46">
        <f>'G-1'!L21+'G-2'!L21+'G-3'!L21</f>
        <v>18</v>
      </c>
      <c r="M21" s="6">
        <f t="shared" si="1"/>
        <v>725.5</v>
      </c>
      <c r="N21" s="2">
        <f>M18+M19+M20+M21</f>
        <v>2788.5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55</v>
      </c>
      <c r="C22" s="45">
        <f>'G-1'!C22+'G-2'!C22+'G-3'!C22</f>
        <v>614</v>
      </c>
      <c r="D22" s="45">
        <f>'G-1'!D22+'G-2'!D22+'G-3'!D22</f>
        <v>22</v>
      </c>
      <c r="E22" s="45">
        <f>'G-1'!E22+'G-2'!E22+'G-3'!E22</f>
        <v>25</v>
      </c>
      <c r="F22" s="6">
        <f t="shared" si="0"/>
        <v>748</v>
      </c>
      <c r="G22" s="2"/>
      <c r="H22" s="21" t="s">
        <v>26</v>
      </c>
      <c r="I22" s="46">
        <f>'G-1'!I22+'G-2'!I22+'G-3'!I22</f>
        <v>38</v>
      </c>
      <c r="J22" s="46">
        <f>'G-1'!J22+'G-2'!J22+'G-3'!J22</f>
        <v>588</v>
      </c>
      <c r="K22" s="46">
        <f>'G-1'!K22+'G-2'!K22+'G-3'!K22</f>
        <v>32</v>
      </c>
      <c r="L22" s="46">
        <f>'G-1'!L22+'G-2'!L22+'G-3'!L22</f>
        <v>17</v>
      </c>
      <c r="M22" s="6">
        <f t="shared" si="1"/>
        <v>713.5</v>
      </c>
      <c r="N22" s="3">
        <f>M19+M20+M21+M22</f>
        <v>2884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3007.5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3116.5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3455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67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J50"/>
  <sheetViews>
    <sheetView tabSelected="1" topLeftCell="A7" workbookViewId="0">
      <selection activeCell="E10" sqref="E1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45 X CARRERA 24</v>
      </c>
      <c r="D5" s="240"/>
      <c r="E5" s="240"/>
      <c r="F5" s="111"/>
      <c r="G5" s="112"/>
      <c r="H5" s="103" t="s">
        <v>53</v>
      </c>
      <c r="I5" s="241">
        <f>'G-1'!L5</f>
        <v>4524</v>
      </c>
      <c r="J5" s="241"/>
    </row>
    <row r="6" spans="1:10" x14ac:dyDescent="0.2">
      <c r="A6" s="168" t="s">
        <v>113</v>
      </c>
      <c r="B6" s="168"/>
      <c r="C6" s="226" t="s">
        <v>151</v>
      </c>
      <c r="D6" s="226"/>
      <c r="E6" s="226"/>
      <c r="F6" s="111"/>
      <c r="G6" s="112"/>
      <c r="H6" s="103" t="s">
        <v>58</v>
      </c>
      <c r="I6" s="227">
        <f>'G-1'!S6</f>
        <v>44187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f>'G-1'!B15+'G-1'!B16</f>
        <v>15</v>
      </c>
      <c r="F11" s="126">
        <f>'G-1'!C15+'G-1'!C16</f>
        <v>400</v>
      </c>
      <c r="G11" s="126">
        <f>'G-1'!D15+'G-1'!D16</f>
        <v>39</v>
      </c>
      <c r="H11" s="126">
        <f>'G-1'!E15+'G-1'!E16</f>
        <v>10</v>
      </c>
      <c r="I11" s="126">
        <f t="shared" ref="I11:I45" si="0">E11*0.5+F11+G11*2+H11*2.5</f>
        <v>510.5</v>
      </c>
      <c r="J11" s="127">
        <f>IF(I11=0,"0,00",I11/SUM(I10:I12)*100)</f>
        <v>100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f>'G-1'!I14+'G-1'!I15</f>
        <v>22</v>
      </c>
      <c r="F14" s="126">
        <f>'G-1'!J14+'G-1'!J15</f>
        <v>605</v>
      </c>
      <c r="G14" s="126">
        <f>'G-1'!K14+'G-1'!K15</f>
        <v>28</v>
      </c>
      <c r="H14" s="126">
        <f>'G-1'!L14+'G-1'!L15</f>
        <v>7</v>
      </c>
      <c r="I14" s="126">
        <f t="shared" si="0"/>
        <v>689.5</v>
      </c>
      <c r="J14" s="127">
        <f>IF(I14=0,"0,00",I14/SUM(I13:I15)*100)</f>
        <v>100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f>'G-1'!P12+'G-1'!P13</f>
        <v>21</v>
      </c>
      <c r="F17" s="126">
        <f>'G-1'!Q12+'G-1'!Q13</f>
        <v>557</v>
      </c>
      <c r="G17" s="126">
        <f>'G-1'!R12+'G-1'!R13</f>
        <v>42</v>
      </c>
      <c r="H17" s="126">
        <f>'G-1'!S12+'G-1'!S13</f>
        <v>10</v>
      </c>
      <c r="I17" s="126">
        <f t="shared" si="0"/>
        <v>676.5</v>
      </c>
      <c r="J17" s="127">
        <f>IF(I17=0,"0,00",I17/SUM(I16:I18)*100)</f>
        <v>100</v>
      </c>
    </row>
    <row r="18" spans="1:10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v>12</v>
      </c>
      <c r="F20" s="126">
        <v>528</v>
      </c>
      <c r="G20" s="126">
        <v>15</v>
      </c>
      <c r="H20" s="126">
        <v>24</v>
      </c>
      <c r="I20" s="126">
        <f t="shared" si="0"/>
        <v>624</v>
      </c>
      <c r="J20" s="127">
        <f>IF(I20=0,"0,00",I20/SUM(I19:I21)*100)</f>
        <v>94.545454545454547</v>
      </c>
    </row>
    <row r="21" spans="1:10" x14ac:dyDescent="0.2">
      <c r="A21" s="221"/>
      <c r="B21" s="224"/>
      <c r="C21" s="128" t="s">
        <v>139</v>
      </c>
      <c r="D21" s="129" t="s">
        <v>128</v>
      </c>
      <c r="E21" s="74">
        <v>2</v>
      </c>
      <c r="F21" s="74">
        <v>25</v>
      </c>
      <c r="G21" s="74">
        <v>0</v>
      </c>
      <c r="H21" s="74">
        <v>4</v>
      </c>
      <c r="I21" s="130">
        <f t="shared" si="0"/>
        <v>36</v>
      </c>
      <c r="J21" s="131">
        <f>IF(I21=0,"0,00",I21/SUM(I19:I21)*100)</f>
        <v>5.4545454545454541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v>16</v>
      </c>
      <c r="F23" s="126">
        <v>510</v>
      </c>
      <c r="G23" s="126">
        <v>24</v>
      </c>
      <c r="H23" s="126">
        <v>10</v>
      </c>
      <c r="I23" s="126">
        <f t="shared" si="0"/>
        <v>591</v>
      </c>
      <c r="J23" s="127">
        <f>IF(I23=0,"0,00",I23/SUM(I22:I24)*100)</f>
        <v>97.044334975369466</v>
      </c>
    </row>
    <row r="24" spans="1:10" x14ac:dyDescent="0.2">
      <c r="A24" s="221"/>
      <c r="B24" s="224"/>
      <c r="C24" s="128" t="s">
        <v>140</v>
      </c>
      <c r="D24" s="129" t="s">
        <v>128</v>
      </c>
      <c r="E24" s="74">
        <v>0</v>
      </c>
      <c r="F24" s="74">
        <v>18</v>
      </c>
      <c r="G24" s="74">
        <v>0</v>
      </c>
      <c r="H24" s="74">
        <v>0</v>
      </c>
      <c r="I24" s="130">
        <f t="shared" si="0"/>
        <v>18</v>
      </c>
      <c r="J24" s="131">
        <f>IF(I24=0,"0,00",I24/SUM(I22:I24)*100)</f>
        <v>2.9556650246305418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v>22</v>
      </c>
      <c r="F26" s="126">
        <v>600</v>
      </c>
      <c r="G26" s="126">
        <v>28</v>
      </c>
      <c r="H26" s="126">
        <v>17</v>
      </c>
      <c r="I26" s="126">
        <f t="shared" si="0"/>
        <v>709.5</v>
      </c>
      <c r="J26" s="127">
        <f>IF(I26=0,"0,00",I26/SUM(I25:I27)*100)</f>
        <v>95.49125168236877</v>
      </c>
    </row>
    <row r="27" spans="1:10" x14ac:dyDescent="0.2">
      <c r="A27" s="222"/>
      <c r="B27" s="225"/>
      <c r="C27" s="133" t="s">
        <v>141</v>
      </c>
      <c r="D27" s="129" t="s">
        <v>128</v>
      </c>
      <c r="E27" s="74">
        <v>1</v>
      </c>
      <c r="F27" s="74">
        <v>24</v>
      </c>
      <c r="G27" s="74">
        <v>2</v>
      </c>
      <c r="H27" s="74">
        <v>2</v>
      </c>
      <c r="I27" s="130">
        <f t="shared" si="0"/>
        <v>33.5</v>
      </c>
      <c r="J27" s="131">
        <f>IF(I27=0,"0,00",I27/SUM(I25:I27)*100)</f>
        <v>4.5087483176312251</v>
      </c>
    </row>
    <row r="28" spans="1:10" x14ac:dyDescent="0.2">
      <c r="A28" s="220" t="s">
        <v>132</v>
      </c>
      <c r="B28" s="223">
        <v>2</v>
      </c>
      <c r="C28" s="134"/>
      <c r="D28" s="123" t="s">
        <v>125</v>
      </c>
      <c r="E28" s="75">
        <v>0</v>
      </c>
      <c r="F28" s="75">
        <v>32</v>
      </c>
      <c r="G28" s="75">
        <v>0</v>
      </c>
      <c r="H28" s="75">
        <v>2</v>
      </c>
      <c r="I28" s="75">
        <f t="shared" si="0"/>
        <v>37</v>
      </c>
      <c r="J28" s="124">
        <f>IF(I28=0,"0,00",I28/SUM(I28:I30)*100)</f>
        <v>14.538310412573674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49</v>
      </c>
      <c r="F29" s="126">
        <v>143</v>
      </c>
      <c r="G29" s="126">
        <v>9</v>
      </c>
      <c r="H29" s="126">
        <v>8</v>
      </c>
      <c r="I29" s="126">
        <f t="shared" si="0"/>
        <v>205.5</v>
      </c>
      <c r="J29" s="127">
        <f>IF(I29=0,"0,00",I29/SUM(I28:I30)*100)</f>
        <v>80.746561886051083</v>
      </c>
    </row>
    <row r="30" spans="1:10" x14ac:dyDescent="0.2">
      <c r="A30" s="221"/>
      <c r="B30" s="224"/>
      <c r="C30" s="128" t="s">
        <v>142</v>
      </c>
      <c r="D30" s="129" t="s">
        <v>128</v>
      </c>
      <c r="E30" s="74">
        <v>0</v>
      </c>
      <c r="F30" s="74">
        <v>12</v>
      </c>
      <c r="G30" s="74">
        <v>0</v>
      </c>
      <c r="H30" s="74">
        <v>0</v>
      </c>
      <c r="I30" s="130">
        <f t="shared" si="0"/>
        <v>12</v>
      </c>
      <c r="J30" s="131">
        <f>IF(I30=0,"0,00",I30/SUM(I28:I30)*100)</f>
        <v>4.7151277013752457</v>
      </c>
    </row>
    <row r="31" spans="1:10" x14ac:dyDescent="0.2">
      <c r="A31" s="221"/>
      <c r="B31" s="224"/>
      <c r="C31" s="132"/>
      <c r="D31" s="123" t="s">
        <v>125</v>
      </c>
      <c r="E31" s="75">
        <v>0</v>
      </c>
      <c r="F31" s="75">
        <v>30</v>
      </c>
      <c r="G31" s="75">
        <v>0</v>
      </c>
      <c r="H31" s="75">
        <v>0</v>
      </c>
      <c r="I31" s="75">
        <f t="shared" si="0"/>
        <v>30</v>
      </c>
      <c r="J31" s="124">
        <f>IF(I31=0,"0,00",I31/SUM(I31:I33)*100)</f>
        <v>10.221465076660987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54</v>
      </c>
      <c r="F32" s="126">
        <v>172</v>
      </c>
      <c r="G32" s="126">
        <v>10</v>
      </c>
      <c r="H32" s="126">
        <v>6</v>
      </c>
      <c r="I32" s="126">
        <f t="shared" si="0"/>
        <v>234</v>
      </c>
      <c r="J32" s="127">
        <f>IF(I32=0,"0,00",I32/SUM(I31:I33)*100)</f>
        <v>79.727427597955696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0</v>
      </c>
      <c r="F33" s="74">
        <v>25</v>
      </c>
      <c r="G33" s="74">
        <v>1</v>
      </c>
      <c r="H33" s="74">
        <v>1</v>
      </c>
      <c r="I33" s="130">
        <f t="shared" si="0"/>
        <v>29.5</v>
      </c>
      <c r="J33" s="131">
        <f>IF(I33=0,"0,00",I33/SUM(I31:I33)*100)</f>
        <v>10.051107325383304</v>
      </c>
    </row>
    <row r="34" spans="1:10" x14ac:dyDescent="0.2">
      <c r="A34" s="221"/>
      <c r="B34" s="224"/>
      <c r="C34" s="132"/>
      <c r="D34" s="123" t="s">
        <v>125</v>
      </c>
      <c r="E34" s="75">
        <v>0</v>
      </c>
      <c r="F34" s="75">
        <v>21</v>
      </c>
      <c r="G34" s="75">
        <v>0</v>
      </c>
      <c r="H34" s="75">
        <v>1</v>
      </c>
      <c r="I34" s="75">
        <f t="shared" si="0"/>
        <v>23.5</v>
      </c>
      <c r="J34" s="124">
        <f>IF(I34=0,"0,00",I34/SUM(I34:I36)*100)</f>
        <v>7.1646341463414629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62</v>
      </c>
      <c r="F35" s="126">
        <v>213</v>
      </c>
      <c r="G35" s="126">
        <v>6</v>
      </c>
      <c r="H35" s="126">
        <v>7</v>
      </c>
      <c r="I35" s="126">
        <f t="shared" si="0"/>
        <v>273.5</v>
      </c>
      <c r="J35" s="127">
        <f>IF(I35=0,"0,00",I35/SUM(I34:I36)*100)</f>
        <v>83.384146341463421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0</v>
      </c>
      <c r="F36" s="74">
        <v>29</v>
      </c>
      <c r="G36" s="74">
        <v>1</v>
      </c>
      <c r="H36" s="74">
        <v>0</v>
      </c>
      <c r="I36" s="130">
        <f t="shared" si="0"/>
        <v>31</v>
      </c>
      <c r="J36" s="131">
        <f>IF(I36=0,"0,00",I36/SUM(I34:I36)*100)</f>
        <v>9.4512195121951219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CC82"/>
  <sheetViews>
    <sheetView topLeftCell="C1" zoomScale="91" zoomScaleNormal="91" workbookViewId="0">
      <selection activeCell="AD9" sqref="AD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45 X CARRERA 24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v>2424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44187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898</v>
      </c>
      <c r="AV12" s="97">
        <f t="shared" si="0"/>
        <v>921.5</v>
      </c>
      <c r="AW12" s="97">
        <f t="shared" si="0"/>
        <v>951.5</v>
      </c>
      <c r="AX12" s="97">
        <f t="shared" si="0"/>
        <v>998.5</v>
      </c>
      <c r="AY12" s="97">
        <f t="shared" si="0"/>
        <v>996</v>
      </c>
      <c r="AZ12" s="97">
        <f t="shared" si="0"/>
        <v>990.5</v>
      </c>
      <c r="BA12" s="97">
        <f t="shared" si="0"/>
        <v>997.5</v>
      </c>
      <c r="BB12" s="97"/>
      <c r="BC12" s="97"/>
      <c r="BD12" s="97"/>
      <c r="BE12" s="97">
        <f t="shared" ref="BE12:BQ12" si="1">P14</f>
        <v>1068</v>
      </c>
      <c r="BF12" s="97">
        <f t="shared" si="1"/>
        <v>1152</v>
      </c>
      <c r="BG12" s="97">
        <f t="shared" si="1"/>
        <v>1230.5</v>
      </c>
      <c r="BH12" s="97">
        <f t="shared" si="1"/>
        <v>1332.5</v>
      </c>
      <c r="BI12" s="97">
        <f t="shared" si="1"/>
        <v>1388.5</v>
      </c>
      <c r="BJ12" s="97">
        <f t="shared" si="1"/>
        <v>1406.5</v>
      </c>
      <c r="BK12" s="97">
        <f t="shared" si="1"/>
        <v>1386</v>
      </c>
      <c r="BL12" s="97">
        <f t="shared" si="1"/>
        <v>1239</v>
      </c>
      <c r="BM12" s="97">
        <f t="shared" si="1"/>
        <v>1096.5</v>
      </c>
      <c r="BN12" s="97">
        <f t="shared" si="1"/>
        <v>1003.5</v>
      </c>
      <c r="BO12" s="97">
        <f t="shared" si="1"/>
        <v>956</v>
      </c>
      <c r="BP12" s="97">
        <f t="shared" si="1"/>
        <v>997</v>
      </c>
      <c r="BQ12" s="97">
        <f t="shared" si="1"/>
        <v>1057</v>
      </c>
      <c r="BR12" s="97"/>
      <c r="BS12" s="97"/>
      <c r="BT12" s="97"/>
      <c r="BU12" s="97">
        <f t="shared" ref="BU12:CC12" si="2">AG14</f>
        <v>1312</v>
      </c>
      <c r="BV12" s="97">
        <f t="shared" si="2"/>
        <v>990.5</v>
      </c>
      <c r="BW12" s="97">
        <f t="shared" si="2"/>
        <v>676.5</v>
      </c>
      <c r="BX12" s="97">
        <f t="shared" si="2"/>
        <v>351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235</v>
      </c>
      <c r="C13" s="149">
        <f>'G-1'!F11</f>
        <v>231.5</v>
      </c>
      <c r="D13" s="149">
        <f>'G-1'!F12</f>
        <v>202</v>
      </c>
      <c r="E13" s="149">
        <f>'G-1'!F13</f>
        <v>229.5</v>
      </c>
      <c r="F13" s="149">
        <f>'G-1'!F14</f>
        <v>258.5</v>
      </c>
      <c r="G13" s="149">
        <f>'G-1'!F15</f>
        <v>261.5</v>
      </c>
      <c r="H13" s="149">
        <f>'G-1'!F16</f>
        <v>249</v>
      </c>
      <c r="I13" s="149">
        <f>'G-1'!F17</f>
        <v>227</v>
      </c>
      <c r="J13" s="149">
        <f>'G-1'!F18</f>
        <v>253</v>
      </c>
      <c r="K13" s="149">
        <f>'G-1'!F19</f>
        <v>268.5</v>
      </c>
      <c r="L13" s="150"/>
      <c r="M13" s="149">
        <f>'G-1'!F20</f>
        <v>236</v>
      </c>
      <c r="N13" s="149">
        <f>'G-1'!F21</f>
        <v>265</v>
      </c>
      <c r="O13" s="149">
        <f>'G-1'!F22</f>
        <v>271.5</v>
      </c>
      <c r="P13" s="149">
        <f>'G-1'!M10</f>
        <v>295.5</v>
      </c>
      <c r="Q13" s="149">
        <f>'G-1'!M11</f>
        <v>320</v>
      </c>
      <c r="R13" s="149">
        <f>'G-1'!M12</f>
        <v>343.5</v>
      </c>
      <c r="S13" s="149">
        <f>'G-1'!M13</f>
        <v>373.5</v>
      </c>
      <c r="T13" s="149">
        <f>'G-1'!M14</f>
        <v>351.5</v>
      </c>
      <c r="U13" s="149">
        <f>'G-1'!M15</f>
        <v>338</v>
      </c>
      <c r="V13" s="149">
        <f>'G-1'!M16</f>
        <v>323</v>
      </c>
      <c r="W13" s="149">
        <f>'G-1'!M17</f>
        <v>226.5</v>
      </c>
      <c r="X13" s="149">
        <f>'G-1'!M18</f>
        <v>209</v>
      </c>
      <c r="Y13" s="149">
        <f>'G-1'!M19</f>
        <v>245</v>
      </c>
      <c r="Z13" s="149">
        <f>'G-1'!M20</f>
        <v>275.5</v>
      </c>
      <c r="AA13" s="149">
        <f>'G-1'!M21</f>
        <v>267.5</v>
      </c>
      <c r="AB13" s="149">
        <f>'G-1'!M22</f>
        <v>269</v>
      </c>
      <c r="AC13" s="150"/>
      <c r="AD13" s="149">
        <f>'G-1'!T10</f>
        <v>321.5</v>
      </c>
      <c r="AE13" s="149">
        <f>'G-1'!T11</f>
        <v>314</v>
      </c>
      <c r="AF13" s="149">
        <f>'G-1'!T12</f>
        <v>325.5</v>
      </c>
      <c r="AG13" s="149">
        <f>'G-1'!T13</f>
        <v>351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898</v>
      </c>
      <c r="F14" s="149">
        <f t="shared" ref="F14:K14" si="3">C13+D13+E13+F13</f>
        <v>921.5</v>
      </c>
      <c r="G14" s="149">
        <f t="shared" si="3"/>
        <v>951.5</v>
      </c>
      <c r="H14" s="149">
        <f t="shared" si="3"/>
        <v>998.5</v>
      </c>
      <c r="I14" s="149">
        <f t="shared" si="3"/>
        <v>996</v>
      </c>
      <c r="J14" s="149">
        <f t="shared" si="3"/>
        <v>990.5</v>
      </c>
      <c r="K14" s="149">
        <f t="shared" si="3"/>
        <v>997.5</v>
      </c>
      <c r="L14" s="150"/>
      <c r="M14" s="149"/>
      <c r="N14" s="149"/>
      <c r="O14" s="149"/>
      <c r="P14" s="149">
        <f>M13+N13+O13+P13</f>
        <v>1068</v>
      </c>
      <c r="Q14" s="149">
        <f t="shared" ref="Q14:AB14" si="4">N13+O13+P13+Q13</f>
        <v>1152</v>
      </c>
      <c r="R14" s="149">
        <f t="shared" si="4"/>
        <v>1230.5</v>
      </c>
      <c r="S14" s="149">
        <f t="shared" si="4"/>
        <v>1332.5</v>
      </c>
      <c r="T14" s="149">
        <f t="shared" si="4"/>
        <v>1388.5</v>
      </c>
      <c r="U14" s="149">
        <f t="shared" si="4"/>
        <v>1406.5</v>
      </c>
      <c r="V14" s="149">
        <f t="shared" si="4"/>
        <v>1386</v>
      </c>
      <c r="W14" s="149">
        <f t="shared" si="4"/>
        <v>1239</v>
      </c>
      <c r="X14" s="149">
        <f t="shared" si="4"/>
        <v>1096.5</v>
      </c>
      <c r="Y14" s="149">
        <f t="shared" si="4"/>
        <v>1003.5</v>
      </c>
      <c r="Z14" s="149">
        <f t="shared" si="4"/>
        <v>956</v>
      </c>
      <c r="AA14" s="149">
        <f t="shared" si="4"/>
        <v>997</v>
      </c>
      <c r="AB14" s="149">
        <f t="shared" si="4"/>
        <v>1057</v>
      </c>
      <c r="AC14" s="150"/>
      <c r="AD14" s="149"/>
      <c r="AE14" s="149"/>
      <c r="AF14" s="149"/>
      <c r="AG14" s="149">
        <f>AD13+AE13+AF13+AG13</f>
        <v>1312</v>
      </c>
      <c r="AH14" s="149">
        <f t="shared" ref="AH14:AO14" si="5">AE13+AF13+AG13+AH13</f>
        <v>990.5</v>
      </c>
      <c r="AI14" s="149">
        <f t="shared" si="5"/>
        <v>676.5</v>
      </c>
      <c r="AJ14" s="149">
        <f t="shared" si="5"/>
        <v>351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149</v>
      </c>
      <c r="B16" s="162">
        <f>MAX(B14:K14)</f>
        <v>998.5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998.5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1406.5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1406.5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1312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1312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368</v>
      </c>
      <c r="C18" s="149">
        <f>'G-2'!F11</f>
        <v>393.5</v>
      </c>
      <c r="D18" s="149">
        <f>'G-2'!F12</f>
        <v>379.5</v>
      </c>
      <c r="E18" s="149">
        <f>'G-2'!F13</f>
        <v>361</v>
      </c>
      <c r="F18" s="149">
        <f>'G-2'!F14</f>
        <v>335</v>
      </c>
      <c r="G18" s="149">
        <f>'G-2'!F15</f>
        <v>386</v>
      </c>
      <c r="H18" s="149">
        <f>'G-2'!F16</f>
        <v>310.5</v>
      </c>
      <c r="I18" s="149">
        <f>'G-2'!F17</f>
        <v>313.5</v>
      </c>
      <c r="J18" s="149">
        <f>'G-2'!F18</f>
        <v>336.5</v>
      </c>
      <c r="K18" s="149">
        <f>'G-2'!F19</f>
        <v>338</v>
      </c>
      <c r="L18" s="150"/>
      <c r="M18" s="149">
        <f>'G-2'!F20</f>
        <v>305</v>
      </c>
      <c r="N18" s="149">
        <f>'G-2'!F21</f>
        <v>293</v>
      </c>
      <c r="O18" s="149">
        <f>'G-2'!F22</f>
        <v>294</v>
      </c>
      <c r="P18" s="149">
        <f>'G-2'!M10</f>
        <v>289</v>
      </c>
      <c r="Q18" s="149">
        <f>'G-2'!M11</f>
        <v>265</v>
      </c>
      <c r="R18" s="149">
        <f>'G-2'!M12</f>
        <v>275</v>
      </c>
      <c r="S18" s="149">
        <f>'G-2'!M13</f>
        <v>271</v>
      </c>
      <c r="T18" s="149">
        <f>'G-2'!M14</f>
        <v>265</v>
      </c>
      <c r="U18" s="149">
        <f>'G-2'!M15</f>
        <v>242.5</v>
      </c>
      <c r="V18" s="149">
        <f>'G-2'!M16</f>
        <v>244</v>
      </c>
      <c r="W18" s="149">
        <f>'G-2'!M17</f>
        <v>251.5</v>
      </c>
      <c r="X18" s="149">
        <f>'G-2'!M18</f>
        <v>271</v>
      </c>
      <c r="Y18" s="149">
        <f>'G-2'!M19</f>
        <v>279.5</v>
      </c>
      <c r="Z18" s="149">
        <f>'G-2'!M20</f>
        <v>314.5</v>
      </c>
      <c r="AA18" s="149">
        <f>'G-2'!M21</f>
        <v>318</v>
      </c>
      <c r="AB18" s="149">
        <f>'G-2'!M22</f>
        <v>291</v>
      </c>
      <c r="AC18" s="150"/>
      <c r="AD18" s="149">
        <f>'G-2'!T10</f>
        <v>385.5</v>
      </c>
      <c r="AE18" s="149">
        <f>'G-2'!T11</f>
        <v>331.5</v>
      </c>
      <c r="AF18" s="149">
        <f>'G-2'!T12</f>
        <v>361.5</v>
      </c>
      <c r="AG18" s="149">
        <f>'G-2'!T13</f>
        <v>381.5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1502</v>
      </c>
      <c r="AV18" s="101">
        <f t="shared" si="6"/>
        <v>1469</v>
      </c>
      <c r="AW18" s="101">
        <f t="shared" si="6"/>
        <v>1461.5</v>
      </c>
      <c r="AX18" s="101">
        <f t="shared" si="6"/>
        <v>1392.5</v>
      </c>
      <c r="AY18" s="101">
        <f t="shared" si="6"/>
        <v>1345</v>
      </c>
      <c r="AZ18" s="101">
        <f t="shared" si="6"/>
        <v>1346.5</v>
      </c>
      <c r="BA18" s="101">
        <f t="shared" si="6"/>
        <v>1298.5</v>
      </c>
      <c r="BB18" s="101"/>
      <c r="BC18" s="101"/>
      <c r="BD18" s="101"/>
      <c r="BE18" s="101">
        <f t="shared" ref="BE18:BQ18" si="7">P19</f>
        <v>1181</v>
      </c>
      <c r="BF18" s="101">
        <f t="shared" si="7"/>
        <v>1141</v>
      </c>
      <c r="BG18" s="101">
        <f t="shared" si="7"/>
        <v>1123</v>
      </c>
      <c r="BH18" s="101">
        <f t="shared" si="7"/>
        <v>1100</v>
      </c>
      <c r="BI18" s="101">
        <f t="shared" si="7"/>
        <v>1076</v>
      </c>
      <c r="BJ18" s="101">
        <f t="shared" si="7"/>
        <v>1053.5</v>
      </c>
      <c r="BK18" s="101">
        <f t="shared" si="7"/>
        <v>1022.5</v>
      </c>
      <c r="BL18" s="101">
        <f t="shared" si="7"/>
        <v>1003</v>
      </c>
      <c r="BM18" s="101">
        <f t="shared" si="7"/>
        <v>1009</v>
      </c>
      <c r="BN18" s="101">
        <f t="shared" si="7"/>
        <v>1046</v>
      </c>
      <c r="BO18" s="101">
        <f t="shared" si="7"/>
        <v>1116.5</v>
      </c>
      <c r="BP18" s="101">
        <f t="shared" si="7"/>
        <v>1183</v>
      </c>
      <c r="BQ18" s="101">
        <f t="shared" si="7"/>
        <v>1203</v>
      </c>
      <c r="BR18" s="101"/>
      <c r="BS18" s="101"/>
      <c r="BT18" s="101"/>
      <c r="BU18" s="101">
        <f t="shared" ref="BU18:CC18" si="8">AG19</f>
        <v>1460</v>
      </c>
      <c r="BV18" s="101">
        <f t="shared" si="8"/>
        <v>1074.5</v>
      </c>
      <c r="BW18" s="101">
        <f t="shared" si="8"/>
        <v>743</v>
      </c>
      <c r="BX18" s="101">
        <f t="shared" si="8"/>
        <v>381.5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1502</v>
      </c>
      <c r="F19" s="149">
        <f t="shared" ref="F19:K19" si="9">C18+D18+E18+F18</f>
        <v>1469</v>
      </c>
      <c r="G19" s="149">
        <f t="shared" si="9"/>
        <v>1461.5</v>
      </c>
      <c r="H19" s="149">
        <f t="shared" si="9"/>
        <v>1392.5</v>
      </c>
      <c r="I19" s="149">
        <f t="shared" si="9"/>
        <v>1345</v>
      </c>
      <c r="J19" s="149">
        <f t="shared" si="9"/>
        <v>1346.5</v>
      </c>
      <c r="K19" s="149">
        <f t="shared" si="9"/>
        <v>1298.5</v>
      </c>
      <c r="L19" s="150"/>
      <c r="M19" s="149"/>
      <c r="N19" s="149"/>
      <c r="O19" s="149"/>
      <c r="P19" s="149">
        <f>M18+N18+O18+P18</f>
        <v>1181</v>
      </c>
      <c r="Q19" s="149">
        <f t="shared" ref="Q19:AB19" si="10">N18+O18+P18+Q18</f>
        <v>1141</v>
      </c>
      <c r="R19" s="149">
        <f t="shared" si="10"/>
        <v>1123</v>
      </c>
      <c r="S19" s="149">
        <f t="shared" si="10"/>
        <v>1100</v>
      </c>
      <c r="T19" s="149">
        <f t="shared" si="10"/>
        <v>1076</v>
      </c>
      <c r="U19" s="149">
        <f t="shared" si="10"/>
        <v>1053.5</v>
      </c>
      <c r="V19" s="149">
        <f t="shared" si="10"/>
        <v>1022.5</v>
      </c>
      <c r="W19" s="149">
        <f t="shared" si="10"/>
        <v>1003</v>
      </c>
      <c r="X19" s="149">
        <f t="shared" si="10"/>
        <v>1009</v>
      </c>
      <c r="Y19" s="149">
        <f t="shared" si="10"/>
        <v>1046</v>
      </c>
      <c r="Z19" s="149">
        <f t="shared" si="10"/>
        <v>1116.5</v>
      </c>
      <c r="AA19" s="149">
        <f t="shared" si="10"/>
        <v>1183</v>
      </c>
      <c r="AB19" s="149">
        <f t="shared" si="10"/>
        <v>1203</v>
      </c>
      <c r="AC19" s="150"/>
      <c r="AD19" s="149"/>
      <c r="AE19" s="149"/>
      <c r="AF19" s="149"/>
      <c r="AG19" s="149">
        <f>AD18+AE18+AF18+AG18</f>
        <v>1460</v>
      </c>
      <c r="AH19" s="149">
        <f t="shared" ref="AH19:AO19" si="11">AE18+AF18+AG18+AH18</f>
        <v>1074.5</v>
      </c>
      <c r="AI19" s="149">
        <f t="shared" si="11"/>
        <v>743</v>
      </c>
      <c r="AJ19" s="149">
        <f t="shared" si="11"/>
        <v>381.5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0.94545454545454544</v>
      </c>
      <c r="H20" s="152"/>
      <c r="I20" s="152" t="s">
        <v>109</v>
      </c>
      <c r="J20" s="153">
        <f>DIRECCIONALIDAD!J21/100</f>
        <v>5.4545454545454543E-2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0.97044334975369462</v>
      </c>
      <c r="V20" s="152"/>
      <c r="W20" s="152"/>
      <c r="X20" s="152"/>
      <c r="Y20" s="152" t="s">
        <v>109</v>
      </c>
      <c r="Z20" s="153">
        <f>DIRECCIONALIDAD!J24/100</f>
        <v>2.9556650246305417E-2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0.95491251682368772</v>
      </c>
      <c r="AL20" s="152"/>
      <c r="AM20" s="152"/>
      <c r="AN20" s="152" t="s">
        <v>109</v>
      </c>
      <c r="AO20" s="155">
        <f>DIRECCIONALIDAD!J27/100</f>
        <v>4.5087483176312254E-2</v>
      </c>
      <c r="AP20" s="92"/>
      <c r="AQ20" s="92"/>
      <c r="AR20" s="92"/>
      <c r="AS20" s="92"/>
      <c r="AT20" s="92"/>
      <c r="AU20" s="92">
        <f t="shared" ref="AU20:BA20" si="15">E24</f>
        <v>566</v>
      </c>
      <c r="AV20" s="92">
        <f t="shared" si="15"/>
        <v>603</v>
      </c>
      <c r="AW20" s="92">
        <f t="shared" si="15"/>
        <v>594.5</v>
      </c>
      <c r="AX20" s="92">
        <f t="shared" si="15"/>
        <v>603.5</v>
      </c>
      <c r="AY20" s="92">
        <f t="shared" si="15"/>
        <v>597</v>
      </c>
      <c r="AZ20" s="92">
        <f t="shared" si="15"/>
        <v>585</v>
      </c>
      <c r="BA20" s="92">
        <f t="shared" si="15"/>
        <v>624</v>
      </c>
      <c r="BB20" s="92"/>
      <c r="BC20" s="92"/>
      <c r="BD20" s="92"/>
      <c r="BE20" s="92">
        <f t="shared" ref="BE20:BQ20" si="16">P24</f>
        <v>589.5</v>
      </c>
      <c r="BF20" s="92">
        <f t="shared" si="16"/>
        <v>621</v>
      </c>
      <c r="BG20" s="92">
        <f t="shared" si="16"/>
        <v>676.5</v>
      </c>
      <c r="BH20" s="92">
        <f t="shared" si="16"/>
        <v>653.5</v>
      </c>
      <c r="BI20" s="92">
        <f t="shared" si="16"/>
        <v>652</v>
      </c>
      <c r="BJ20" s="92">
        <f t="shared" si="16"/>
        <v>633.5</v>
      </c>
      <c r="BK20" s="92">
        <f t="shared" si="16"/>
        <v>605</v>
      </c>
      <c r="BL20" s="92">
        <f t="shared" si="16"/>
        <v>585</v>
      </c>
      <c r="BM20" s="92">
        <f t="shared" si="16"/>
        <v>570.5</v>
      </c>
      <c r="BN20" s="92">
        <f t="shared" si="16"/>
        <v>558</v>
      </c>
      <c r="BO20" s="92">
        <f t="shared" si="16"/>
        <v>608</v>
      </c>
      <c r="BP20" s="92">
        <f t="shared" si="16"/>
        <v>608.5</v>
      </c>
      <c r="BQ20" s="92">
        <f t="shared" si="16"/>
        <v>624</v>
      </c>
      <c r="BR20" s="92"/>
      <c r="BS20" s="92"/>
      <c r="BT20" s="92"/>
      <c r="BU20" s="92">
        <f t="shared" ref="BU20:CC20" si="17">AG24</f>
        <v>683</v>
      </c>
      <c r="BV20" s="92">
        <f t="shared" si="17"/>
        <v>514.5</v>
      </c>
      <c r="BW20" s="92">
        <f t="shared" si="17"/>
        <v>328</v>
      </c>
      <c r="BX20" s="92">
        <f t="shared" si="17"/>
        <v>160.5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1" t="s">
        <v>149</v>
      </c>
      <c r="B21" s="162">
        <f>MAX(B19:K19)</f>
        <v>1502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1420.0727272727272</v>
      </c>
      <c r="H21" s="152"/>
      <c r="I21" s="152" t="s">
        <v>109</v>
      </c>
      <c r="J21" s="163">
        <f>+B21*J20</f>
        <v>81.927272727272722</v>
      </c>
      <c r="K21" s="154"/>
      <c r="L21" s="148"/>
      <c r="M21" s="162">
        <f>MAX(M19:AB19)</f>
        <v>1203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1167.4433497536945</v>
      </c>
      <c r="V21" s="152"/>
      <c r="W21" s="152"/>
      <c r="X21" s="152"/>
      <c r="Y21" s="152" t="s">
        <v>109</v>
      </c>
      <c r="Z21" s="164">
        <f>+M21*Z20</f>
        <v>35.556650246305416</v>
      </c>
      <c r="AA21" s="152"/>
      <c r="AB21" s="154"/>
      <c r="AC21" s="148"/>
      <c r="AD21" s="162">
        <f>MAX(AD19:AO19)</f>
        <v>1460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1394.1722745625841</v>
      </c>
      <c r="AL21" s="152"/>
      <c r="AM21" s="152"/>
      <c r="AN21" s="152" t="s">
        <v>109</v>
      </c>
      <c r="AO21" s="165">
        <f>+AD21*AO20</f>
        <v>65.827725437415893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2966</v>
      </c>
      <c r="AV22" s="92">
        <f t="shared" si="18"/>
        <v>2993.5</v>
      </c>
      <c r="AW22" s="92">
        <f t="shared" si="18"/>
        <v>3007.5</v>
      </c>
      <c r="AX22" s="92">
        <f t="shared" si="18"/>
        <v>2994.5</v>
      </c>
      <c r="AY22" s="92">
        <f t="shared" si="18"/>
        <v>2938</v>
      </c>
      <c r="AZ22" s="92">
        <f t="shared" si="18"/>
        <v>2922</v>
      </c>
      <c r="BA22" s="92">
        <f t="shared" si="18"/>
        <v>2920</v>
      </c>
      <c r="BB22" s="92"/>
      <c r="BC22" s="92"/>
      <c r="BD22" s="92"/>
      <c r="BE22" s="92">
        <f t="shared" ref="BE22:BQ22" si="19">P33</f>
        <v>2838.5</v>
      </c>
      <c r="BF22" s="92">
        <f t="shared" si="19"/>
        <v>2914</v>
      </c>
      <c r="BG22" s="92">
        <f t="shared" si="19"/>
        <v>3030</v>
      </c>
      <c r="BH22" s="92">
        <f t="shared" si="19"/>
        <v>3086</v>
      </c>
      <c r="BI22" s="92">
        <f t="shared" si="19"/>
        <v>3116.5</v>
      </c>
      <c r="BJ22" s="92">
        <f t="shared" si="19"/>
        <v>3093.5</v>
      </c>
      <c r="BK22" s="92">
        <f t="shared" si="19"/>
        <v>3013.5</v>
      </c>
      <c r="BL22" s="92">
        <f t="shared" si="19"/>
        <v>2827</v>
      </c>
      <c r="BM22" s="92">
        <f t="shared" si="19"/>
        <v>2676</v>
      </c>
      <c r="BN22" s="92">
        <f t="shared" si="19"/>
        <v>2607.5</v>
      </c>
      <c r="BO22" s="92">
        <f t="shared" si="19"/>
        <v>2680.5</v>
      </c>
      <c r="BP22" s="92">
        <f t="shared" si="19"/>
        <v>2788.5</v>
      </c>
      <c r="BQ22" s="92">
        <f t="shared" si="19"/>
        <v>2884</v>
      </c>
      <c r="BR22" s="92"/>
      <c r="BS22" s="92"/>
      <c r="BT22" s="92"/>
      <c r="BU22" s="92">
        <f t="shared" ref="BU22:CC22" si="20">AG33</f>
        <v>3455</v>
      </c>
      <c r="BV22" s="92">
        <f t="shared" si="20"/>
        <v>2579.5</v>
      </c>
      <c r="BW22" s="92">
        <f t="shared" si="20"/>
        <v>1747.5</v>
      </c>
      <c r="BX22" s="92">
        <f t="shared" si="20"/>
        <v>893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129</v>
      </c>
      <c r="C23" s="149">
        <f>'G-3'!F11</f>
        <v>147</v>
      </c>
      <c r="D23" s="149">
        <f>'G-3'!F12</f>
        <v>138.5</v>
      </c>
      <c r="E23" s="149">
        <f>'G-3'!F13</f>
        <v>151.5</v>
      </c>
      <c r="F23" s="149">
        <f>'G-3'!F14</f>
        <v>166</v>
      </c>
      <c r="G23" s="149">
        <f>'G-3'!F15</f>
        <v>138.5</v>
      </c>
      <c r="H23" s="149">
        <f>'G-3'!F16</f>
        <v>147.5</v>
      </c>
      <c r="I23" s="149">
        <f>'G-3'!F17</f>
        <v>145</v>
      </c>
      <c r="J23" s="149">
        <f>'G-3'!F18</f>
        <v>154</v>
      </c>
      <c r="K23" s="149">
        <f>'G-3'!F19</f>
        <v>177.5</v>
      </c>
      <c r="L23" s="150"/>
      <c r="M23" s="149">
        <f>'G-3'!F20</f>
        <v>135.5</v>
      </c>
      <c r="N23" s="149">
        <f>'G-3'!F21</f>
        <v>117.5</v>
      </c>
      <c r="O23" s="149">
        <f>'G-3'!F22</f>
        <v>182.5</v>
      </c>
      <c r="P23" s="149">
        <f>'G-3'!M10</f>
        <v>154</v>
      </c>
      <c r="Q23" s="149">
        <f>'G-3'!M11</f>
        <v>167</v>
      </c>
      <c r="R23" s="149">
        <f>'G-3'!M12</f>
        <v>173</v>
      </c>
      <c r="S23" s="149">
        <f>'G-3'!M13</f>
        <v>159.5</v>
      </c>
      <c r="T23" s="149">
        <f>'G-3'!M14</f>
        <v>152.5</v>
      </c>
      <c r="U23" s="149">
        <f>'G-3'!M15</f>
        <v>148.5</v>
      </c>
      <c r="V23" s="149">
        <f>'G-3'!M16</f>
        <v>144.5</v>
      </c>
      <c r="W23" s="149">
        <f>'G-3'!M17</f>
        <v>139.5</v>
      </c>
      <c r="X23" s="149">
        <f>'G-3'!M18</f>
        <v>138</v>
      </c>
      <c r="Y23" s="149">
        <f>'G-3'!M19</f>
        <v>136</v>
      </c>
      <c r="Z23" s="149">
        <f>'G-3'!M20</f>
        <v>194.5</v>
      </c>
      <c r="AA23" s="149">
        <f>'G-3'!M21</f>
        <v>140</v>
      </c>
      <c r="AB23" s="149">
        <f>'G-3'!M22</f>
        <v>153.5</v>
      </c>
      <c r="AC23" s="150"/>
      <c r="AD23" s="149">
        <f>'G-3'!T10</f>
        <v>168.5</v>
      </c>
      <c r="AE23" s="149">
        <f>'G-3'!T11</f>
        <v>186.5</v>
      </c>
      <c r="AF23" s="149">
        <f>'G-3'!T12</f>
        <v>167.5</v>
      </c>
      <c r="AG23" s="149">
        <f>'G-3'!T13</f>
        <v>160.5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566</v>
      </c>
      <c r="F24" s="149">
        <f t="shared" ref="F24:K24" si="21">C23+D23+E23+F23</f>
        <v>603</v>
      </c>
      <c r="G24" s="149">
        <f t="shared" si="21"/>
        <v>594.5</v>
      </c>
      <c r="H24" s="149">
        <f t="shared" si="21"/>
        <v>603.5</v>
      </c>
      <c r="I24" s="149">
        <f t="shared" si="21"/>
        <v>597</v>
      </c>
      <c r="J24" s="149">
        <f t="shared" si="21"/>
        <v>585</v>
      </c>
      <c r="K24" s="149">
        <f t="shared" si="21"/>
        <v>624</v>
      </c>
      <c r="L24" s="150"/>
      <c r="M24" s="149"/>
      <c r="N24" s="149"/>
      <c r="O24" s="149"/>
      <c r="P24" s="149">
        <f>M23+N23+O23+P23</f>
        <v>589.5</v>
      </c>
      <c r="Q24" s="149">
        <f t="shared" ref="Q24:AB24" si="22">N23+O23+P23+Q23</f>
        <v>621</v>
      </c>
      <c r="R24" s="149">
        <f t="shared" si="22"/>
        <v>676.5</v>
      </c>
      <c r="S24" s="149">
        <f t="shared" si="22"/>
        <v>653.5</v>
      </c>
      <c r="T24" s="149">
        <f t="shared" si="22"/>
        <v>652</v>
      </c>
      <c r="U24" s="149">
        <f t="shared" si="22"/>
        <v>633.5</v>
      </c>
      <c r="V24" s="149">
        <f t="shared" si="22"/>
        <v>605</v>
      </c>
      <c r="W24" s="149">
        <f t="shared" si="22"/>
        <v>585</v>
      </c>
      <c r="X24" s="149">
        <f t="shared" si="22"/>
        <v>570.5</v>
      </c>
      <c r="Y24" s="149">
        <f t="shared" si="22"/>
        <v>558</v>
      </c>
      <c r="Z24" s="149">
        <f t="shared" si="22"/>
        <v>608</v>
      </c>
      <c r="AA24" s="149">
        <f t="shared" si="22"/>
        <v>608.5</v>
      </c>
      <c r="AB24" s="149">
        <f t="shared" si="22"/>
        <v>624</v>
      </c>
      <c r="AC24" s="150"/>
      <c r="AD24" s="149"/>
      <c r="AE24" s="149"/>
      <c r="AF24" s="149"/>
      <c r="AG24" s="149">
        <f>AD23+AE23+AF23+AG23</f>
        <v>683</v>
      </c>
      <c r="AH24" s="149">
        <f t="shared" ref="AH24:AO24" si="23">AE23+AF23+AG23+AH23</f>
        <v>514.5</v>
      </c>
      <c r="AI24" s="149">
        <f t="shared" si="23"/>
        <v>328</v>
      </c>
      <c r="AJ24" s="149">
        <f t="shared" si="23"/>
        <v>160.5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0.14538310412573674</v>
      </c>
      <c r="E25" s="152"/>
      <c r="F25" s="152" t="s">
        <v>108</v>
      </c>
      <c r="G25" s="153">
        <f>DIRECCIONALIDAD!J29/100</f>
        <v>0.80746561886051083</v>
      </c>
      <c r="H25" s="152"/>
      <c r="I25" s="152" t="s">
        <v>109</v>
      </c>
      <c r="J25" s="153">
        <f>DIRECCIONALIDAD!J30/100</f>
        <v>4.7151277013752456E-2</v>
      </c>
      <c r="K25" s="154"/>
      <c r="L25" s="148"/>
      <c r="M25" s="151"/>
      <c r="N25" s="152"/>
      <c r="O25" s="152" t="s">
        <v>107</v>
      </c>
      <c r="P25" s="153">
        <f>DIRECCIONALIDAD!J31/100</f>
        <v>0.10221465076660988</v>
      </c>
      <c r="Q25" s="152"/>
      <c r="R25" s="152"/>
      <c r="S25" s="152"/>
      <c r="T25" s="152" t="s">
        <v>108</v>
      </c>
      <c r="U25" s="153">
        <f>DIRECCIONALIDAD!J32/100</f>
        <v>0.79727427597955691</v>
      </c>
      <c r="V25" s="152"/>
      <c r="W25" s="152"/>
      <c r="X25" s="152"/>
      <c r="Y25" s="152" t="s">
        <v>109</v>
      </c>
      <c r="Z25" s="153">
        <f>DIRECCIONALIDAD!J33/100</f>
        <v>0.10051107325383304</v>
      </c>
      <c r="AA25" s="152"/>
      <c r="AB25" s="152"/>
      <c r="AC25" s="148"/>
      <c r="AD25" s="151"/>
      <c r="AE25" s="152" t="s">
        <v>107</v>
      </c>
      <c r="AF25" s="153">
        <f>DIRECCIONALIDAD!J34/100</f>
        <v>7.1646341463414628E-2</v>
      </c>
      <c r="AG25" s="152"/>
      <c r="AH25" s="152"/>
      <c r="AI25" s="152"/>
      <c r="AJ25" s="152" t="s">
        <v>108</v>
      </c>
      <c r="AK25" s="153">
        <f>DIRECCIONALIDAD!J35/100</f>
        <v>0.83384146341463417</v>
      </c>
      <c r="AL25" s="152"/>
      <c r="AM25" s="152"/>
      <c r="AN25" s="152" t="s">
        <v>109</v>
      </c>
      <c r="AO25" s="153">
        <f>DIRECCIONALIDAD!J36/100</f>
        <v>9.451219512195122E-2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149</v>
      </c>
      <c r="B26" s="162">
        <f>MAX(B24:K24)</f>
        <v>624</v>
      </c>
      <c r="C26" s="152" t="s">
        <v>107</v>
      </c>
      <c r="D26" s="163">
        <f>+B26*D25</f>
        <v>90.719056974459733</v>
      </c>
      <c r="E26" s="152"/>
      <c r="F26" s="152" t="s">
        <v>108</v>
      </c>
      <c r="G26" s="163">
        <f>+B26*G25</f>
        <v>503.85854616895875</v>
      </c>
      <c r="H26" s="152"/>
      <c r="I26" s="152" t="s">
        <v>109</v>
      </c>
      <c r="J26" s="163">
        <f>+B26*J25</f>
        <v>29.422396856581532</v>
      </c>
      <c r="K26" s="154"/>
      <c r="L26" s="148"/>
      <c r="M26" s="162">
        <f>MAX(M24:AB24)</f>
        <v>676.5</v>
      </c>
      <c r="N26" s="152"/>
      <c r="O26" s="152" t="s">
        <v>107</v>
      </c>
      <c r="P26" s="164">
        <f>+M26*P25</f>
        <v>69.148211243611584</v>
      </c>
      <c r="Q26" s="152"/>
      <c r="R26" s="152"/>
      <c r="S26" s="152"/>
      <c r="T26" s="152" t="s">
        <v>108</v>
      </c>
      <c r="U26" s="164">
        <f>+M26*U25</f>
        <v>539.35604770017028</v>
      </c>
      <c r="V26" s="152"/>
      <c r="W26" s="152"/>
      <c r="X26" s="152"/>
      <c r="Y26" s="152" t="s">
        <v>109</v>
      </c>
      <c r="Z26" s="164">
        <f>+M26*Z25</f>
        <v>67.995741056218051</v>
      </c>
      <c r="AA26" s="152"/>
      <c r="AB26" s="154"/>
      <c r="AC26" s="148"/>
      <c r="AD26" s="162">
        <f>MAX(AD24:AO24)</f>
        <v>683</v>
      </c>
      <c r="AE26" s="152" t="s">
        <v>107</v>
      </c>
      <c r="AF26" s="163">
        <f>+AD26*AF25</f>
        <v>48.934451219512191</v>
      </c>
      <c r="AG26" s="152"/>
      <c r="AH26" s="152"/>
      <c r="AI26" s="152"/>
      <c r="AJ26" s="152" t="s">
        <v>108</v>
      </c>
      <c r="AK26" s="163">
        <f>+AD26*AK25</f>
        <v>569.51371951219517</v>
      </c>
      <c r="AL26" s="152"/>
      <c r="AM26" s="152"/>
      <c r="AN26" s="152" t="s">
        <v>109</v>
      </c>
      <c r="AO26" s="165">
        <f>+AD26*AO25</f>
        <v>64.551829268292678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732</v>
      </c>
      <c r="C32" s="149">
        <f t="shared" ref="C32:K32" si="24">C13+C18+C23+C28</f>
        <v>772</v>
      </c>
      <c r="D32" s="149">
        <f t="shared" si="24"/>
        <v>720</v>
      </c>
      <c r="E32" s="149">
        <f t="shared" si="24"/>
        <v>742</v>
      </c>
      <c r="F32" s="149">
        <f t="shared" si="24"/>
        <v>759.5</v>
      </c>
      <c r="G32" s="149">
        <f t="shared" si="24"/>
        <v>786</v>
      </c>
      <c r="H32" s="149">
        <f t="shared" si="24"/>
        <v>707</v>
      </c>
      <c r="I32" s="149">
        <f t="shared" si="24"/>
        <v>685.5</v>
      </c>
      <c r="J32" s="149">
        <f t="shared" si="24"/>
        <v>743.5</v>
      </c>
      <c r="K32" s="149">
        <f t="shared" si="24"/>
        <v>784</v>
      </c>
      <c r="L32" s="150"/>
      <c r="M32" s="149">
        <f>M13+M18+M23+M28</f>
        <v>676.5</v>
      </c>
      <c r="N32" s="149">
        <f t="shared" ref="N32:AB32" si="25">N13+N18+N23+N28</f>
        <v>675.5</v>
      </c>
      <c r="O32" s="149">
        <f t="shared" si="25"/>
        <v>748</v>
      </c>
      <c r="P32" s="149">
        <f t="shared" si="25"/>
        <v>738.5</v>
      </c>
      <c r="Q32" s="149">
        <f t="shared" si="25"/>
        <v>752</v>
      </c>
      <c r="R32" s="149">
        <f t="shared" si="25"/>
        <v>791.5</v>
      </c>
      <c r="S32" s="149">
        <f t="shared" si="25"/>
        <v>804</v>
      </c>
      <c r="T32" s="149">
        <f t="shared" si="25"/>
        <v>769</v>
      </c>
      <c r="U32" s="149">
        <f t="shared" si="25"/>
        <v>729</v>
      </c>
      <c r="V32" s="149">
        <f t="shared" si="25"/>
        <v>711.5</v>
      </c>
      <c r="W32" s="149">
        <f t="shared" si="25"/>
        <v>617.5</v>
      </c>
      <c r="X32" s="149">
        <f t="shared" si="25"/>
        <v>618</v>
      </c>
      <c r="Y32" s="149">
        <f t="shared" si="25"/>
        <v>660.5</v>
      </c>
      <c r="Z32" s="149">
        <f t="shared" si="25"/>
        <v>784.5</v>
      </c>
      <c r="AA32" s="149">
        <f t="shared" si="25"/>
        <v>725.5</v>
      </c>
      <c r="AB32" s="149">
        <f t="shared" si="25"/>
        <v>713.5</v>
      </c>
      <c r="AC32" s="150"/>
      <c r="AD32" s="149">
        <f>AD13+AD18+AD23+AD28</f>
        <v>875.5</v>
      </c>
      <c r="AE32" s="149">
        <f t="shared" ref="AE32:AO32" si="26">AE13+AE18+AE23+AE28</f>
        <v>832</v>
      </c>
      <c r="AF32" s="149">
        <f t="shared" si="26"/>
        <v>854.5</v>
      </c>
      <c r="AG32" s="149">
        <f t="shared" si="26"/>
        <v>893</v>
      </c>
      <c r="AH32" s="149">
        <f t="shared" si="26"/>
        <v>0</v>
      </c>
      <c r="AI32" s="149">
        <f t="shared" si="26"/>
        <v>0</v>
      </c>
      <c r="AJ32" s="149">
        <f t="shared" si="26"/>
        <v>0</v>
      </c>
      <c r="AK32" s="149">
        <f t="shared" si="26"/>
        <v>0</v>
      </c>
      <c r="AL32" s="149">
        <f t="shared" si="26"/>
        <v>0</v>
      </c>
      <c r="AM32" s="149">
        <f t="shared" si="26"/>
        <v>0</v>
      </c>
      <c r="AN32" s="149">
        <f t="shared" si="26"/>
        <v>0</v>
      </c>
      <c r="AO32" s="149">
        <f t="shared" si="26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2966</v>
      </c>
      <c r="F33" s="149">
        <f t="shared" ref="F33:K33" si="27">C32+D32+E32+F32</f>
        <v>2993.5</v>
      </c>
      <c r="G33" s="149">
        <f t="shared" si="27"/>
        <v>3007.5</v>
      </c>
      <c r="H33" s="149">
        <f t="shared" si="27"/>
        <v>2994.5</v>
      </c>
      <c r="I33" s="149">
        <f t="shared" si="27"/>
        <v>2938</v>
      </c>
      <c r="J33" s="149">
        <f t="shared" si="27"/>
        <v>2922</v>
      </c>
      <c r="K33" s="149">
        <f t="shared" si="27"/>
        <v>2920</v>
      </c>
      <c r="L33" s="150"/>
      <c r="M33" s="149"/>
      <c r="N33" s="149"/>
      <c r="O33" s="149"/>
      <c r="P33" s="149">
        <f>M32+N32+O32+P32</f>
        <v>2838.5</v>
      </c>
      <c r="Q33" s="149">
        <f t="shared" ref="Q33:AB33" si="28">N32+O32+P32+Q32</f>
        <v>2914</v>
      </c>
      <c r="R33" s="149">
        <f t="shared" si="28"/>
        <v>3030</v>
      </c>
      <c r="S33" s="149">
        <f t="shared" si="28"/>
        <v>3086</v>
      </c>
      <c r="T33" s="149">
        <f t="shared" si="28"/>
        <v>3116.5</v>
      </c>
      <c r="U33" s="149">
        <f t="shared" si="28"/>
        <v>3093.5</v>
      </c>
      <c r="V33" s="149">
        <f t="shared" si="28"/>
        <v>3013.5</v>
      </c>
      <c r="W33" s="149">
        <f t="shared" si="28"/>
        <v>2827</v>
      </c>
      <c r="X33" s="149">
        <f t="shared" si="28"/>
        <v>2676</v>
      </c>
      <c r="Y33" s="149">
        <f t="shared" si="28"/>
        <v>2607.5</v>
      </c>
      <c r="Z33" s="149">
        <f t="shared" si="28"/>
        <v>2680.5</v>
      </c>
      <c r="AA33" s="149">
        <f t="shared" si="28"/>
        <v>2788.5</v>
      </c>
      <c r="AB33" s="149">
        <f t="shared" si="28"/>
        <v>2884</v>
      </c>
      <c r="AC33" s="150"/>
      <c r="AD33" s="149"/>
      <c r="AE33" s="149"/>
      <c r="AF33" s="149"/>
      <c r="AG33" s="149">
        <f>AD32+AE32+AF32+AG32</f>
        <v>3455</v>
      </c>
      <c r="AH33" s="149">
        <f t="shared" ref="AH33:AO33" si="29">AE32+AF32+AG32+AH32</f>
        <v>2579.5</v>
      </c>
      <c r="AI33" s="149">
        <f t="shared" si="29"/>
        <v>1747.5</v>
      </c>
      <c r="AJ33" s="149">
        <f t="shared" si="29"/>
        <v>893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2016-08-05T21:27:21Z</cp:lastPrinted>
  <dcterms:created xsi:type="dcterms:W3CDTF">1998-04-02T13:38:56Z</dcterms:created>
  <dcterms:modified xsi:type="dcterms:W3CDTF">2020-12-23T20:40:29Z</dcterms:modified>
</cp:coreProperties>
</file>