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00\2020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4" sheetId="4677" r:id="rId3"/>
    <sheet name="G-Totales" sheetId="4681" r:id="rId4"/>
    <sheet name="G-5" sheetId="4690" r:id="rId5"/>
    <sheet name="G-6" sheetId="4691" r:id="rId6"/>
    <sheet name="DIRECCIONALIDAD" sheetId="4689" r:id="rId7"/>
    <sheet name="DIAGRAMA DE VOL" sheetId="4688" r:id="rId8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'G-5'!$A$1:$U$58</definedName>
    <definedName name="_xlnm.Print_Area" localSheetId="5">'G-6'!$A$1:$U$58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S6" i="4690" l="1"/>
  <c r="L5" i="4690"/>
  <c r="D5" i="4690"/>
  <c r="M22" i="4691"/>
  <c r="F22" i="4691"/>
  <c r="T21" i="4691"/>
  <c r="M21" i="4691"/>
  <c r="F21" i="4691"/>
  <c r="T20" i="4691"/>
  <c r="M20" i="4691"/>
  <c r="F20" i="4691"/>
  <c r="T19" i="4691"/>
  <c r="M19" i="4691"/>
  <c r="F19" i="4691"/>
  <c r="T18" i="4691"/>
  <c r="M18" i="4691"/>
  <c r="F18" i="4691"/>
  <c r="T17" i="4691"/>
  <c r="M17" i="4691"/>
  <c r="F17" i="4691"/>
  <c r="T16" i="4691"/>
  <c r="M16" i="4691"/>
  <c r="F16" i="4691"/>
  <c r="T15" i="4691"/>
  <c r="M15" i="4691"/>
  <c r="F15" i="4691"/>
  <c r="T14" i="4691"/>
  <c r="M14" i="4691"/>
  <c r="F14" i="4691"/>
  <c r="T13" i="4691"/>
  <c r="M13" i="4691"/>
  <c r="F13" i="4691"/>
  <c r="T12" i="4691"/>
  <c r="M12" i="4691"/>
  <c r="F12" i="4691"/>
  <c r="T11" i="4691"/>
  <c r="M11" i="4691"/>
  <c r="F11" i="4691"/>
  <c r="T10" i="4691"/>
  <c r="M10" i="4691"/>
  <c r="F10" i="4691"/>
  <c r="S6" i="4691"/>
  <c r="L5" i="4691"/>
  <c r="D5" i="4691"/>
  <c r="E4" i="469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6" i="4689" l="1"/>
  <c r="AK20" i="4688" s="1"/>
  <c r="J16" i="4689"/>
  <c r="AF15" i="4688" s="1"/>
  <c r="J14" i="4689"/>
  <c r="U21" i="4691"/>
  <c r="U20" i="4690"/>
  <c r="T17" i="4681"/>
  <c r="J20" i="4689"/>
  <c r="G20" i="4688" s="1"/>
  <c r="J10" i="4689"/>
  <c r="U13" i="4691"/>
  <c r="U15" i="4691"/>
  <c r="U17" i="4691"/>
  <c r="U19" i="4691"/>
  <c r="J24" i="4689"/>
  <c r="Z20" i="4688" s="1"/>
  <c r="J23" i="4689"/>
  <c r="J25" i="4689"/>
  <c r="AF20" i="4688" s="1"/>
  <c r="U21" i="4690"/>
  <c r="J43" i="4689"/>
  <c r="AF29" i="4688" s="1"/>
  <c r="J40" i="4689"/>
  <c r="P29" i="4688" s="1"/>
  <c r="J37" i="4689"/>
  <c r="D29" i="4688" s="1"/>
  <c r="J13" i="4689"/>
  <c r="U14" i="4691"/>
  <c r="U16" i="4691"/>
  <c r="U18" i="4691"/>
  <c r="U20" i="4691"/>
  <c r="G13" i="4691"/>
  <c r="U19" i="4690"/>
  <c r="U18" i="4690"/>
  <c r="U17" i="4690"/>
  <c r="U16" i="4690"/>
  <c r="U15" i="4690"/>
  <c r="U14" i="4690"/>
  <c r="U13" i="4690"/>
  <c r="G13" i="4690"/>
  <c r="AN28" i="4688"/>
  <c r="CB19" i="4688" s="1"/>
  <c r="AL28" i="4688"/>
  <c r="BZ19" i="4688" s="1"/>
  <c r="N22" i="4691"/>
  <c r="N21" i="4691"/>
  <c r="N18" i="4691"/>
  <c r="N20" i="4691"/>
  <c r="N19" i="4691"/>
  <c r="N17" i="4691"/>
  <c r="N16" i="4691"/>
  <c r="N15" i="4691"/>
  <c r="N14" i="4691"/>
  <c r="N13" i="4691"/>
  <c r="N12" i="4691"/>
  <c r="N11" i="4691"/>
  <c r="N10" i="4691"/>
  <c r="G19" i="4691"/>
  <c r="G18" i="4691"/>
  <c r="G17" i="4691"/>
  <c r="G14" i="4691"/>
  <c r="G15" i="4691"/>
  <c r="G16" i="4691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4" i="4690"/>
  <c r="G15" i="4690"/>
  <c r="G16" i="4690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U20" i="4688"/>
  <c r="J19" i="4689"/>
  <c r="J21" i="4689"/>
  <c r="J18" i="4689"/>
  <c r="J17" i="4689"/>
  <c r="U15" i="4688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AK33" i="4688"/>
  <c r="BY22" i="4688" s="1"/>
  <c r="AL33" i="4688"/>
  <c r="BZ22" i="4688" s="1"/>
  <c r="BU12" i="4688"/>
  <c r="AD16" i="4688"/>
  <c r="BE12" i="4688"/>
  <c r="M16" i="4688"/>
  <c r="AU12" i="4688"/>
  <c r="B16" i="4688"/>
  <c r="AO33" i="4688"/>
  <c r="CC22" i="4688" s="1"/>
  <c r="U23" i="4691"/>
  <c r="U23" i="4690"/>
  <c r="AJ33" i="4688"/>
  <c r="BX22" i="4688" s="1"/>
  <c r="U23" i="4684"/>
  <c r="AA33" i="4688"/>
  <c r="BP22" i="4688" s="1"/>
  <c r="AI33" i="4688"/>
  <c r="BW22" i="4688" s="1"/>
  <c r="U23" i="4678"/>
  <c r="R33" i="4688"/>
  <c r="BG22" i="4688" s="1"/>
  <c r="N23" i="4691"/>
  <c r="G23" i="4691"/>
  <c r="N23" i="4690"/>
  <c r="G23" i="4690"/>
  <c r="Z33" i="4688"/>
  <c r="BO22" i="4688" s="1"/>
  <c r="S33" i="4688"/>
  <c r="BH22" i="4688" s="1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<sst xmlns="http://schemas.openxmlformats.org/spreadsheetml/2006/main" count="856" uniqueCount="158">
  <si>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</si>
  <si>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</si>
  <si>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</si>
  <si>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</si>
  <si>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</si>
  <si>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</si>
  <si>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</si>
  <si>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</si>
  <si>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</si>
  <si>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</si>
  <si>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</si>
  <si>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</si>
  <si>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</si>
  <si>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</si>
  <si>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</si>
  <si>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</si>
  <si>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</si>
  <si>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</si>
  <si>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</si>
  <si>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</si>
  <si>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</si>
  <si>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</si>
  <si>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</si>
  <si>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</si>
  <si>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</si>
  <si>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</si>
  <si>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</si>
  <si>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</si>
  <si>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</si>
  <si>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</si>
  <si>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</si>
  <si>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</si>
  <si>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</si>
  <si>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</si>
  <si>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</si>
  <si>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</si>
  <si>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</si>
  <si>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</si>
  <si>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</si>
  <si>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</si>
  <si>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</si>
  <si>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</si>
  <si>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</si>
  <si>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</si>
  <si>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</si>
  <si>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</si>
  <si>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</si>
  <si>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</si>
  <si>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</si>
  <si>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</si>
  <si>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</si>
  <si>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</si>
  <si>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</si>
  <si>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</si>
  <si>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</si>
  <si>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</si>
  <si>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</si>
  <si>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</si>
  <si>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</si>
  <si>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</si>
  <si>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</si>
  <si>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</si>
  <si>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</si>
  <si>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</si>
  <si>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</si>
  <si>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</si>
  <si>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</si>
  <si>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</si>
  <si>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</si>
  <si>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</si>
  <si>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</si>
  <si>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</si>
  <si>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</si>
  <si>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</si>
  <si>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</si>
  <si>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</si>
  <si>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</si>
  <si>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</si>
  <si>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</si>
  <si>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</si>
  <si>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</si>
  <si>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</si>
  <si>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</si>
  <si>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</si>
  <si>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</si>
  <si>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</si>
  <si>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</si>
  <si>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</si>
  <si>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</si>
  <si>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</si>
  <si>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</si>
  <si>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</si>
  <si>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</si>
  <si>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</si>
  <si>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</si>
  <si>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</si>
  <si>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</si>
  <si>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</si>
  <si>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</si>
  <si>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</si>
  <si>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</si>
  <si>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</si>
  <si>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</si>
  <si>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</si>
  <si>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</si>
  <si>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</si>
  <si>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</si>
  <si>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</si>
  <si>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</si>
  <si>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</si>
  <si>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</si>
  <si>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</si>
  <si>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</si>
  <si>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</si>
  <si>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</si>
  <si>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</si>
  <si>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</si>
  <si>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</si>
  <si>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</si>
  <si>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</si>
  <si>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</si>
  <si>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</si>
  <si>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</si>
  <si>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</si>
  <si>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</si>
  <si>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</si>
  <si>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</si>
  <si>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</si>
  <si>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</si>
  <si>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</si>
  <si>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</si>
  <si>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</si>
  <si>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</si>
  <si>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</si>
  <si>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</si>
  <si>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</si>
  <si>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</si>
  <si>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</si>
  <si>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</si>
  <si>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</si>
  <si>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</si>
  <si>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</si>
  <si>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</si>
  <si>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</si>
  <si>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</si>
  <si>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</si>
  <si>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</si>
  <si>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</si>
  <si>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</si>
  <si>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5 (N-ORI)</t>
  </si>
  <si>
    <t>6 (S-OCC)</t>
  </si>
  <si>
    <t>ADOLFREDO FLOREZ</t>
  </si>
  <si>
    <t>GEOVANNIS GONZALEZ</t>
  </si>
  <si>
    <t>CALLE 17 X CARRERA 30</t>
  </si>
  <si>
    <t xml:space="preserve">VOL MAX </t>
  </si>
  <si>
    <t>JHONY NAVARRO</t>
  </si>
  <si>
    <t>IVAN OCAMPO</t>
  </si>
  <si>
    <t>JULIO 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</si>
</sst>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264</c:v>
                </c:pt>
                <c:pt idx="1">
                  <c:v>278</c:v>
                </c:pt>
                <c:pt idx="2">
                  <c:v>225.5</c:v>
                </c:pt>
                <c:pt idx="3">
                  <c:v>243</c:v>
                </c:pt>
                <c:pt idx="4">
                  <c:v>276.5</c:v>
                </c:pt>
                <c:pt idx="5">
                  <c:v>227.5</c:v>
                </c:pt>
                <c:pt idx="6">
                  <c:v>246.5</c:v>
                </c:pt>
                <c:pt idx="7">
                  <c:v>259.5</c:v>
                </c:pt>
                <c:pt idx="8">
                  <c:v>231</c:v>
                </c:pt>
                <c:pt idx="9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032976"/>
        <c:axId val="219037192"/>
      </c:barChart>
      <c:catAx>
        <c:axId val="21903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03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03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03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875.5</c:v>
                </c:pt>
                <c:pt idx="1">
                  <c:v>922</c:v>
                </c:pt>
                <c:pt idx="2">
                  <c:v>846</c:v>
                </c:pt>
                <c:pt idx="3">
                  <c:v>918</c:v>
                </c:pt>
                <c:pt idx="4">
                  <c:v>885</c:v>
                </c:pt>
                <c:pt idx="5">
                  <c:v>782.5</c:v>
                </c:pt>
                <c:pt idx="6">
                  <c:v>739.5</c:v>
                </c:pt>
                <c:pt idx="7">
                  <c:v>818.5</c:v>
                </c:pt>
                <c:pt idx="8">
                  <c:v>721.5</c:v>
                </c:pt>
                <c:pt idx="9">
                  <c:v>767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243664"/>
        <c:axId val="220244056"/>
      </c:barChart>
      <c:catAx>
        <c:axId val="22024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4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742</c:v>
                </c:pt>
                <c:pt idx="1">
                  <c:v>756</c:v>
                </c:pt>
                <c:pt idx="2">
                  <c:v>792.5</c:v>
                </c:pt>
                <c:pt idx="3">
                  <c:v>798.5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248760"/>
        <c:axId val="220249152"/>
      </c:barChart>
      <c:catAx>
        <c:axId val="22024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4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740</c:v>
                </c:pt>
                <c:pt idx="1">
                  <c:v>702.5</c:v>
                </c:pt>
                <c:pt idx="2">
                  <c:v>741.5</c:v>
                </c:pt>
                <c:pt idx="3">
                  <c:v>740</c:v>
                </c:pt>
                <c:pt idx="4">
                  <c:v>790</c:v>
                </c:pt>
                <c:pt idx="5">
                  <c:v>786.5</c:v>
                </c:pt>
                <c:pt idx="6">
                  <c:v>728</c:v>
                </c:pt>
                <c:pt idx="7">
                  <c:v>659</c:v>
                </c:pt>
                <c:pt idx="8">
                  <c:v>638</c:v>
                </c:pt>
                <c:pt idx="9">
                  <c:v>623</c:v>
                </c:pt>
                <c:pt idx="10">
                  <c:v>652.5</c:v>
                </c:pt>
                <c:pt idx="11">
                  <c:v>739.5</c:v>
                </c:pt>
                <c:pt idx="12">
                  <c:v>723.5</c:v>
                </c:pt>
                <c:pt idx="13">
                  <c:v>788</c:v>
                </c:pt>
                <c:pt idx="14">
                  <c:v>785.5</c:v>
                </c:pt>
                <c:pt idx="15">
                  <c:v>774.5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244448"/>
        <c:axId val="220244840"/>
      </c:barChart>
      <c:catAx>
        <c:axId val="22024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4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4</c:v>
                </c:pt>
                <c:pt idx="1">
                  <c:v>6.5</c:v>
                </c:pt>
                <c:pt idx="2">
                  <c:v>3.5</c:v>
                </c:pt>
                <c:pt idx="3">
                  <c:v>3.5</c:v>
                </c:pt>
                <c:pt idx="4">
                  <c:v>7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246800"/>
        <c:axId val="220245624"/>
      </c:barChart>
      <c:catAx>
        <c:axId val="22024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45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232.5</c:v>
                </c:pt>
                <c:pt idx="1">
                  <c:v>162.5</c:v>
                </c:pt>
                <c:pt idx="2">
                  <c:v>191</c:v>
                </c:pt>
                <c:pt idx="3">
                  <c:v>229.5</c:v>
                </c:pt>
                <c:pt idx="4">
                  <c:v>245.5</c:v>
                </c:pt>
                <c:pt idx="5">
                  <c:v>239.5</c:v>
                </c:pt>
                <c:pt idx="6">
                  <c:v>267.5</c:v>
                </c:pt>
                <c:pt idx="7">
                  <c:v>251</c:v>
                </c:pt>
                <c:pt idx="8">
                  <c:v>235</c:v>
                </c:pt>
                <c:pt idx="9">
                  <c:v>199.5</c:v>
                </c:pt>
                <c:pt idx="10">
                  <c:v>165.5</c:v>
                </c:pt>
                <c:pt idx="11">
                  <c:v>196</c:v>
                </c:pt>
                <c:pt idx="12">
                  <c:v>198</c:v>
                </c:pt>
                <c:pt idx="13">
                  <c:v>224</c:v>
                </c:pt>
                <c:pt idx="14">
                  <c:v>233.5</c:v>
                </c:pt>
                <c:pt idx="15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248368"/>
        <c:axId val="220241704"/>
      </c:barChart>
      <c:catAx>
        <c:axId val="22024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4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3</c:v>
                </c:pt>
                <c:pt idx="1">
                  <c:v>2</c:v>
                </c:pt>
                <c:pt idx="2">
                  <c:v>19</c:v>
                </c:pt>
                <c:pt idx="3">
                  <c:v>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246408"/>
        <c:axId val="220247192"/>
      </c:barChart>
      <c:catAx>
        <c:axId val="22024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4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2</c:v>
                </c:pt>
                <c:pt idx="1">
                  <c:v>14.5</c:v>
                </c:pt>
                <c:pt idx="2">
                  <c:v>7</c:v>
                </c:pt>
                <c:pt idx="3">
                  <c:v>5</c:v>
                </c:pt>
                <c:pt idx="4">
                  <c:v>9.5</c:v>
                </c:pt>
                <c:pt idx="5">
                  <c:v>11.5</c:v>
                </c:pt>
                <c:pt idx="6">
                  <c:v>1</c:v>
                </c:pt>
                <c:pt idx="7">
                  <c:v>6</c:v>
                </c:pt>
                <c:pt idx="8">
                  <c:v>11.5</c:v>
                </c:pt>
                <c:pt idx="9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247584"/>
        <c:axId val="221049800"/>
      </c:barChart>
      <c:catAx>
        <c:axId val="22024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4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4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4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8.5</c:v>
                </c:pt>
                <c:pt idx="1">
                  <c:v>9.5</c:v>
                </c:pt>
                <c:pt idx="2">
                  <c:v>15.5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049408"/>
        <c:axId val="221044704"/>
      </c:barChart>
      <c:catAx>
        <c:axId val="22104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4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4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321</c:v>
                </c:pt>
                <c:pt idx="1">
                  <c:v>352.5</c:v>
                </c:pt>
                <c:pt idx="2">
                  <c:v>355</c:v>
                </c:pt>
                <c:pt idx="3">
                  <c:v>329</c:v>
                </c:pt>
                <c:pt idx="4">
                  <c:v>336.5</c:v>
                </c:pt>
                <c:pt idx="5">
                  <c:v>361</c:v>
                </c:pt>
                <c:pt idx="6">
                  <c:v>307.5</c:v>
                </c:pt>
                <c:pt idx="7">
                  <c:v>270.5</c:v>
                </c:pt>
                <c:pt idx="8">
                  <c:v>270</c:v>
                </c:pt>
                <c:pt idx="9">
                  <c:v>282</c:v>
                </c:pt>
                <c:pt idx="10">
                  <c:v>317</c:v>
                </c:pt>
                <c:pt idx="11">
                  <c:v>343</c:v>
                </c:pt>
                <c:pt idx="12">
                  <c:v>351.5</c:v>
                </c:pt>
                <c:pt idx="13">
                  <c:v>348</c:v>
                </c:pt>
                <c:pt idx="14">
                  <c:v>348.5</c:v>
                </c:pt>
                <c:pt idx="15">
                  <c:v>354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051760"/>
        <c:axId val="221046272"/>
      </c:barChart>
      <c:catAx>
        <c:axId val="22105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4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4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5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1010.5</c:v>
                </c:pt>
                <c:pt idx="4">
                  <c:v>1023</c:v>
                </c:pt>
                <c:pt idx="5">
                  <c:v>972.5</c:v>
                </c:pt>
                <c:pt idx="6">
                  <c:v>993.5</c:v>
                </c:pt>
                <c:pt idx="7">
                  <c:v>1010</c:v>
                </c:pt>
                <c:pt idx="8">
                  <c:v>964.5</c:v>
                </c:pt>
                <c:pt idx="9">
                  <c:v>966.5</c:v>
                </c:pt>
                <c:pt idx="13">
                  <c:v>815.5</c:v>
                </c:pt>
                <c:pt idx="14">
                  <c:v>828.5</c:v>
                </c:pt>
                <c:pt idx="15">
                  <c:v>905.5</c:v>
                </c:pt>
                <c:pt idx="16">
                  <c:v>982</c:v>
                </c:pt>
                <c:pt idx="17">
                  <c:v>1003.5</c:v>
                </c:pt>
                <c:pt idx="18">
                  <c:v>993</c:v>
                </c:pt>
                <c:pt idx="19">
                  <c:v>953</c:v>
                </c:pt>
                <c:pt idx="20">
                  <c:v>851</c:v>
                </c:pt>
                <c:pt idx="21">
                  <c:v>796</c:v>
                </c:pt>
                <c:pt idx="22">
                  <c:v>759</c:v>
                </c:pt>
                <c:pt idx="23">
                  <c:v>783.5</c:v>
                </c:pt>
                <c:pt idx="24">
                  <c:v>851.5</c:v>
                </c:pt>
                <c:pt idx="25">
                  <c:v>875</c:v>
                </c:pt>
                <c:pt idx="29">
                  <c:v>875.5</c:v>
                </c:pt>
                <c:pt idx="30">
                  <c:v>677.5</c:v>
                </c:pt>
                <c:pt idx="31">
                  <c:v>483</c:v>
                </c:pt>
                <c:pt idx="32">
                  <c:v>252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1832</c:v>
                </c:pt>
                <c:pt idx="4">
                  <c:v>1804</c:v>
                </c:pt>
                <c:pt idx="5">
                  <c:v>1749.5</c:v>
                </c:pt>
                <c:pt idx="6">
                  <c:v>1657</c:v>
                </c:pt>
                <c:pt idx="7">
                  <c:v>1548</c:v>
                </c:pt>
                <c:pt idx="8">
                  <c:v>1449</c:v>
                </c:pt>
                <c:pt idx="9">
                  <c:v>1430.5</c:v>
                </c:pt>
                <c:pt idx="13">
                  <c:v>1357.5</c:v>
                </c:pt>
                <c:pt idx="14">
                  <c:v>1373</c:v>
                </c:pt>
                <c:pt idx="15">
                  <c:v>1381.5</c:v>
                </c:pt>
                <c:pt idx="16">
                  <c:v>1334</c:v>
                </c:pt>
                <c:pt idx="17">
                  <c:v>1275.5</c:v>
                </c:pt>
                <c:pt idx="18">
                  <c:v>1209</c:v>
                </c:pt>
                <c:pt idx="19">
                  <c:v>1130</c:v>
                </c:pt>
                <c:pt idx="20">
                  <c:v>1139.5</c:v>
                </c:pt>
                <c:pt idx="21">
                  <c:v>1212</c:v>
                </c:pt>
                <c:pt idx="22">
                  <c:v>1293.5</c:v>
                </c:pt>
                <c:pt idx="23">
                  <c:v>1359.5</c:v>
                </c:pt>
                <c:pt idx="24">
                  <c:v>1391</c:v>
                </c:pt>
                <c:pt idx="25">
                  <c:v>1402</c:v>
                </c:pt>
                <c:pt idx="29">
                  <c:v>1393.5</c:v>
                </c:pt>
                <c:pt idx="30">
                  <c:v>1020.5</c:v>
                </c:pt>
                <c:pt idx="31">
                  <c:v>655.5</c:v>
                </c:pt>
                <c:pt idx="32">
                  <c:v>320.5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719</c:v>
                </c:pt>
                <c:pt idx="4">
                  <c:v>744</c:v>
                </c:pt>
                <c:pt idx="5">
                  <c:v>709.5</c:v>
                </c:pt>
                <c:pt idx="6">
                  <c:v>674.5</c:v>
                </c:pt>
                <c:pt idx="7">
                  <c:v>667.5</c:v>
                </c:pt>
                <c:pt idx="8">
                  <c:v>648.5</c:v>
                </c:pt>
                <c:pt idx="9">
                  <c:v>649.5</c:v>
                </c:pt>
                <c:pt idx="13">
                  <c:v>751</c:v>
                </c:pt>
                <c:pt idx="14">
                  <c:v>772.5</c:v>
                </c:pt>
                <c:pt idx="15">
                  <c:v>771</c:v>
                </c:pt>
                <c:pt idx="16">
                  <c:v>728.5</c:v>
                </c:pt>
                <c:pt idx="17">
                  <c:v>684.5</c:v>
                </c:pt>
                <c:pt idx="18">
                  <c:v>609.5</c:v>
                </c:pt>
                <c:pt idx="19">
                  <c:v>565</c:v>
                </c:pt>
                <c:pt idx="20">
                  <c:v>582</c:v>
                </c:pt>
                <c:pt idx="21">
                  <c:v>645</c:v>
                </c:pt>
                <c:pt idx="22">
                  <c:v>686</c:v>
                </c:pt>
                <c:pt idx="23">
                  <c:v>760.5</c:v>
                </c:pt>
                <c:pt idx="24">
                  <c:v>794</c:v>
                </c:pt>
                <c:pt idx="25">
                  <c:v>794.5</c:v>
                </c:pt>
                <c:pt idx="29">
                  <c:v>820</c:v>
                </c:pt>
                <c:pt idx="30">
                  <c:v>649</c:v>
                </c:pt>
                <c:pt idx="31">
                  <c:v>452.5</c:v>
                </c:pt>
                <c:pt idx="32">
                  <c:v>226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3561.5</c:v>
                </c:pt>
                <c:pt idx="4">
                  <c:v>3571</c:v>
                </c:pt>
                <c:pt idx="5">
                  <c:v>3431.5</c:v>
                </c:pt>
                <c:pt idx="6">
                  <c:v>3325</c:v>
                </c:pt>
                <c:pt idx="7">
                  <c:v>3225.5</c:v>
                </c:pt>
                <c:pt idx="8">
                  <c:v>3062</c:v>
                </c:pt>
                <c:pt idx="9">
                  <c:v>3046.5</c:v>
                </c:pt>
                <c:pt idx="13">
                  <c:v>2924</c:v>
                </c:pt>
                <c:pt idx="14">
                  <c:v>2974</c:v>
                </c:pt>
                <c:pt idx="15">
                  <c:v>3058</c:v>
                </c:pt>
                <c:pt idx="16">
                  <c:v>3044.5</c:v>
                </c:pt>
                <c:pt idx="17">
                  <c:v>2963.5</c:v>
                </c:pt>
                <c:pt idx="18">
                  <c:v>2811.5</c:v>
                </c:pt>
                <c:pt idx="19">
                  <c:v>2648</c:v>
                </c:pt>
                <c:pt idx="20">
                  <c:v>2572.5</c:v>
                </c:pt>
                <c:pt idx="21">
                  <c:v>2653</c:v>
                </c:pt>
                <c:pt idx="22">
                  <c:v>2738.5</c:v>
                </c:pt>
                <c:pt idx="23">
                  <c:v>2903.5</c:v>
                </c:pt>
                <c:pt idx="24">
                  <c:v>3036.5</c:v>
                </c:pt>
                <c:pt idx="25">
                  <c:v>3071.5</c:v>
                </c:pt>
                <c:pt idx="29">
                  <c:v>3089</c:v>
                </c:pt>
                <c:pt idx="30">
                  <c:v>2347</c:v>
                </c:pt>
                <c:pt idx="31">
                  <c:v>1591</c:v>
                </c:pt>
                <c:pt idx="32">
                  <c:v>798.5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047448"/>
        <c:axId val="221047056"/>
      </c:lineChart>
      <c:catAx>
        <c:axId val="221047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104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47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1047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232.5</c:v>
                </c:pt>
                <c:pt idx="1">
                  <c:v>162.5</c:v>
                </c:pt>
                <c:pt idx="2">
                  <c:v>191</c:v>
                </c:pt>
                <c:pt idx="3">
                  <c:v>229.5</c:v>
                </c:pt>
                <c:pt idx="4">
                  <c:v>245.5</c:v>
                </c:pt>
                <c:pt idx="5">
                  <c:v>239.5</c:v>
                </c:pt>
                <c:pt idx="6">
                  <c:v>267.5</c:v>
                </c:pt>
                <c:pt idx="7">
                  <c:v>251</c:v>
                </c:pt>
                <c:pt idx="8">
                  <c:v>235</c:v>
                </c:pt>
                <c:pt idx="9">
                  <c:v>199.5</c:v>
                </c:pt>
                <c:pt idx="10">
                  <c:v>165.5</c:v>
                </c:pt>
                <c:pt idx="11">
                  <c:v>196</c:v>
                </c:pt>
                <c:pt idx="12">
                  <c:v>198</c:v>
                </c:pt>
                <c:pt idx="13">
                  <c:v>224</c:v>
                </c:pt>
                <c:pt idx="14">
                  <c:v>233.5</c:v>
                </c:pt>
                <c:pt idx="15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482904"/>
        <c:axId val="202483688"/>
      </c:barChart>
      <c:catAx>
        <c:axId val="20248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48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83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48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198</c:v>
                </c:pt>
                <c:pt idx="1">
                  <c:v>194.5</c:v>
                </c:pt>
                <c:pt idx="2">
                  <c:v>231</c:v>
                </c:pt>
                <c:pt idx="3">
                  <c:v>252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74688"/>
        <c:axId val="219272728"/>
      </c:barChart>
      <c:catAx>
        <c:axId val="21927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7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457</c:v>
                </c:pt>
                <c:pt idx="1">
                  <c:v>443</c:v>
                </c:pt>
                <c:pt idx="2">
                  <c:v>442.5</c:v>
                </c:pt>
                <c:pt idx="3">
                  <c:v>489.5</c:v>
                </c:pt>
                <c:pt idx="4">
                  <c:v>429</c:v>
                </c:pt>
                <c:pt idx="5">
                  <c:v>388.5</c:v>
                </c:pt>
                <c:pt idx="6">
                  <c:v>350</c:v>
                </c:pt>
                <c:pt idx="7">
                  <c:v>380.5</c:v>
                </c:pt>
                <c:pt idx="8">
                  <c:v>330</c:v>
                </c:pt>
                <c:pt idx="9">
                  <c:v>370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70376"/>
        <c:axId val="219271552"/>
      </c:barChart>
      <c:catAx>
        <c:axId val="21927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7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373</c:v>
                </c:pt>
                <c:pt idx="1">
                  <c:v>365</c:v>
                </c:pt>
                <c:pt idx="2">
                  <c:v>335</c:v>
                </c:pt>
                <c:pt idx="3">
                  <c:v>320.5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70768"/>
        <c:axId val="219276256"/>
      </c:barChart>
      <c:catAx>
        <c:axId val="21927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7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321</c:v>
                </c:pt>
                <c:pt idx="1">
                  <c:v>352.5</c:v>
                </c:pt>
                <c:pt idx="2">
                  <c:v>355</c:v>
                </c:pt>
                <c:pt idx="3">
                  <c:v>329</c:v>
                </c:pt>
                <c:pt idx="4">
                  <c:v>336.5</c:v>
                </c:pt>
                <c:pt idx="5">
                  <c:v>361</c:v>
                </c:pt>
                <c:pt idx="6">
                  <c:v>307.5</c:v>
                </c:pt>
                <c:pt idx="7">
                  <c:v>270.5</c:v>
                </c:pt>
                <c:pt idx="8">
                  <c:v>270</c:v>
                </c:pt>
                <c:pt idx="9">
                  <c:v>282</c:v>
                </c:pt>
                <c:pt idx="10">
                  <c:v>317</c:v>
                </c:pt>
                <c:pt idx="11">
                  <c:v>343</c:v>
                </c:pt>
                <c:pt idx="12">
                  <c:v>351.5</c:v>
                </c:pt>
                <c:pt idx="13">
                  <c:v>348</c:v>
                </c:pt>
                <c:pt idx="14">
                  <c:v>348.5</c:v>
                </c:pt>
                <c:pt idx="15">
                  <c:v>354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68808"/>
        <c:axId val="219269200"/>
      </c:barChart>
      <c:catAx>
        <c:axId val="219268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6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8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154.5</c:v>
                </c:pt>
                <c:pt idx="1">
                  <c:v>201</c:v>
                </c:pt>
                <c:pt idx="2">
                  <c:v>178</c:v>
                </c:pt>
                <c:pt idx="3">
                  <c:v>185.5</c:v>
                </c:pt>
                <c:pt idx="4">
                  <c:v>179.5</c:v>
                </c:pt>
                <c:pt idx="5">
                  <c:v>166.5</c:v>
                </c:pt>
                <c:pt idx="6">
                  <c:v>143</c:v>
                </c:pt>
                <c:pt idx="7">
                  <c:v>178.5</c:v>
                </c:pt>
                <c:pt idx="8">
                  <c:v>160.5</c:v>
                </c:pt>
                <c:pt idx="9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71944"/>
        <c:axId val="219275864"/>
      </c:barChart>
      <c:catAx>
        <c:axId val="21927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7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171</c:v>
                </c:pt>
                <c:pt idx="1">
                  <c:v>196.5</c:v>
                </c:pt>
                <c:pt idx="2">
                  <c:v>226.5</c:v>
                </c:pt>
                <c:pt idx="3">
                  <c:v>226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73512"/>
        <c:axId val="219275080"/>
      </c:barChart>
      <c:catAx>
        <c:axId val="21927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7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186.5</c:v>
                </c:pt>
                <c:pt idx="1">
                  <c:v>187.5</c:v>
                </c:pt>
                <c:pt idx="2">
                  <c:v>195.5</c:v>
                </c:pt>
                <c:pt idx="3">
                  <c:v>181.5</c:v>
                </c:pt>
                <c:pt idx="4">
                  <c:v>208</c:v>
                </c:pt>
                <c:pt idx="5">
                  <c:v>186</c:v>
                </c:pt>
                <c:pt idx="6">
                  <c:v>153</c:v>
                </c:pt>
                <c:pt idx="7">
                  <c:v>137.5</c:v>
                </c:pt>
                <c:pt idx="8">
                  <c:v>133</c:v>
                </c:pt>
                <c:pt idx="9">
                  <c:v>141.5</c:v>
                </c:pt>
                <c:pt idx="10">
                  <c:v>170</c:v>
                </c:pt>
                <c:pt idx="11">
                  <c:v>200.5</c:v>
                </c:pt>
                <c:pt idx="12">
                  <c:v>174</c:v>
                </c:pt>
                <c:pt idx="13">
                  <c:v>216</c:v>
                </c:pt>
                <c:pt idx="14">
                  <c:v>203.5</c:v>
                </c:pt>
                <c:pt idx="15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69984"/>
        <c:axId val="219275472"/>
      </c:barChart>
      <c:catAx>
        <c:axId val="21926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7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7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7" t="s">
        <v>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9" t="s">
        <v>60</v>
      </c>
      <c r="F4" s="149"/>
      <c r="G4" s="149"/>
      <c r="H4" s="14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49" t="s">
        <v>153</v>
      </c>
      <c r="E5" s="149"/>
      <c r="F5" s="149"/>
      <c r="G5" s="149"/>
      <c r="H5" s="149"/>
      <c r="I5" s="145" t="s">
        <v>53</v>
      </c>
      <c r="J5" s="145"/>
      <c r="K5" s="145"/>
      <c r="L5" s="150">
        <v>500</v>
      </c>
      <c r="M5" s="150"/>
      <c r="N5" s="150"/>
      <c r="O5" s="12"/>
      <c r="P5" s="145" t="s">
        <v>57</v>
      </c>
      <c r="Q5" s="145"/>
      <c r="R5" s="145"/>
      <c r="S5" s="148" t="s">
        <v>63</v>
      </c>
      <c r="T5" s="148"/>
      <c r="U5" s="148"/>
    </row>
    <row r="6" spans="1:28" ht="12.75" customHeight="1" x14ac:dyDescent="0.2">
      <c r="A6" s="145" t="s">
        <v>55</v>
      </c>
      <c r="B6" s="145"/>
      <c r="C6" s="145"/>
      <c r="D6" s="146" t="s">
        <v>152</v>
      </c>
      <c r="E6" s="146"/>
      <c r="F6" s="146"/>
      <c r="G6" s="146"/>
      <c r="H6" s="146"/>
      <c r="I6" s="145" t="s">
        <v>59</v>
      </c>
      <c r="J6" s="145"/>
      <c r="K6" s="145"/>
      <c r="L6" s="151">
        <v>3</v>
      </c>
      <c r="M6" s="151"/>
      <c r="N6" s="151"/>
      <c r="O6" s="42"/>
      <c r="P6" s="145" t="s">
        <v>58</v>
      </c>
      <c r="Q6" s="145"/>
      <c r="R6" s="145"/>
      <c r="S6" s="158">
        <v>44169</v>
      </c>
      <c r="T6" s="158"/>
      <c r="U6" s="158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2" t="s">
        <v>36</v>
      </c>
      <c r="B8" s="154" t="s">
        <v>34</v>
      </c>
      <c r="C8" s="155"/>
      <c r="D8" s="155"/>
      <c r="E8" s="156"/>
      <c r="F8" s="152" t="s">
        <v>35</v>
      </c>
      <c r="G8" s="152" t="s">
        <v>37</v>
      </c>
      <c r="H8" s="152" t="s">
        <v>36</v>
      </c>
      <c r="I8" s="154" t="s">
        <v>34</v>
      </c>
      <c r="J8" s="155"/>
      <c r="K8" s="155"/>
      <c r="L8" s="156"/>
      <c r="M8" s="152" t="s">
        <v>35</v>
      </c>
      <c r="N8" s="152" t="s">
        <v>37</v>
      </c>
      <c r="O8" s="152" t="s">
        <v>36</v>
      </c>
      <c r="P8" s="154" t="s">
        <v>34</v>
      </c>
      <c r="Q8" s="155"/>
      <c r="R8" s="155"/>
      <c r="S8" s="156"/>
      <c r="T8" s="152" t="s">
        <v>35</v>
      </c>
      <c r="U8" s="152" t="s">
        <v>37</v>
      </c>
    </row>
    <row r="9" spans="1:28" ht="12" customHeight="1" x14ac:dyDescent="0.2">
      <c r="A9" s="153"/>
      <c r="B9" s="15" t="s">
        <v>52</v>
      </c>
      <c r="C9" s="15" t="s">
        <v>0</v>
      </c>
      <c r="D9" s="15" t="s">
        <v>2</v>
      </c>
      <c r="E9" s="16" t="s">
        <v>3</v>
      </c>
      <c r="F9" s="153"/>
      <c r="G9" s="153"/>
      <c r="H9" s="153"/>
      <c r="I9" s="17" t="s">
        <v>52</v>
      </c>
      <c r="J9" s="17" t="s">
        <v>0</v>
      </c>
      <c r="K9" s="15" t="s">
        <v>2</v>
      </c>
      <c r="L9" s="16" t="s">
        <v>3</v>
      </c>
      <c r="M9" s="153"/>
      <c r="N9" s="153"/>
      <c r="O9" s="153"/>
      <c r="P9" s="17" t="s">
        <v>52</v>
      </c>
      <c r="Q9" s="17" t="s">
        <v>0</v>
      </c>
      <c r="R9" s="15" t="s">
        <v>2</v>
      </c>
      <c r="S9" s="16" t="s">
        <v>3</v>
      </c>
      <c r="T9" s="153"/>
      <c r="U9" s="153"/>
    </row>
    <row r="10" spans="1:28" ht="24" customHeight="1" x14ac:dyDescent="0.2">
      <c r="A10" s="18" t="s">
        <v>11</v>
      </c>
      <c r="B10" s="46">
        <v>165</v>
      </c>
      <c r="C10" s="46">
        <v>115</v>
      </c>
      <c r="D10" s="46">
        <v>27</v>
      </c>
      <c r="E10" s="46">
        <v>5</v>
      </c>
      <c r="F10" s="6">
        <f t="shared" ref="F10:F22" si="0">B10*0.5+C10*1+D10*2+E10*2.5</f>
        <v>264</v>
      </c>
      <c r="G10" s="2"/>
      <c r="H10" s="19" t="s">
        <v>4</v>
      </c>
      <c r="I10" s="46">
        <v>132</v>
      </c>
      <c r="J10" s="46">
        <v>93</v>
      </c>
      <c r="K10" s="46">
        <v>24</v>
      </c>
      <c r="L10" s="46">
        <v>9</v>
      </c>
      <c r="M10" s="6">
        <f t="shared" ref="M10:M22" si="1">I10*0.5+J10*1+K10*2+L10*2.5</f>
        <v>229.5</v>
      </c>
      <c r="N10" s="9">
        <f>F20+F21+F22+M10</f>
        <v>815.5</v>
      </c>
      <c r="O10" s="19" t="s">
        <v>43</v>
      </c>
      <c r="P10" s="46">
        <v>85</v>
      </c>
      <c r="Q10" s="46">
        <v>71</v>
      </c>
      <c r="R10" s="46">
        <v>26</v>
      </c>
      <c r="S10" s="46">
        <v>13</v>
      </c>
      <c r="T10" s="6">
        <f t="shared" ref="T10:T21" si="2">P10*0.5+Q10*1+R10*2+S10*2.5</f>
        <v>198</v>
      </c>
      <c r="U10" s="10"/>
      <c r="AB10" s="1"/>
    </row>
    <row r="11" spans="1:28" ht="24" customHeight="1" x14ac:dyDescent="0.2">
      <c r="A11" s="18" t="s">
        <v>14</v>
      </c>
      <c r="B11" s="46">
        <v>184</v>
      </c>
      <c r="C11" s="46">
        <v>106</v>
      </c>
      <c r="D11" s="46">
        <v>30</v>
      </c>
      <c r="E11" s="46">
        <v>8</v>
      </c>
      <c r="F11" s="6">
        <f t="shared" si="0"/>
        <v>278</v>
      </c>
      <c r="G11" s="2"/>
      <c r="H11" s="19" t="s">
        <v>5</v>
      </c>
      <c r="I11" s="46">
        <v>131</v>
      </c>
      <c r="J11" s="46">
        <v>105</v>
      </c>
      <c r="K11" s="46">
        <v>25</v>
      </c>
      <c r="L11" s="46">
        <v>10</v>
      </c>
      <c r="M11" s="6">
        <f t="shared" si="1"/>
        <v>245.5</v>
      </c>
      <c r="N11" s="9">
        <f>F21+F22+M10+M11</f>
        <v>828.5</v>
      </c>
      <c r="O11" s="19" t="s">
        <v>44</v>
      </c>
      <c r="P11" s="46">
        <v>77</v>
      </c>
      <c r="Q11" s="46">
        <v>89</v>
      </c>
      <c r="R11" s="46">
        <v>21</v>
      </c>
      <c r="S11" s="46">
        <v>10</v>
      </c>
      <c r="T11" s="6">
        <f t="shared" si="2"/>
        <v>194.5</v>
      </c>
      <c r="U11" s="2"/>
      <c r="AB11" s="1"/>
    </row>
    <row r="12" spans="1:28" ht="24" customHeight="1" x14ac:dyDescent="0.2">
      <c r="A12" s="18" t="s">
        <v>17</v>
      </c>
      <c r="B12" s="46">
        <v>130</v>
      </c>
      <c r="C12" s="46">
        <v>95</v>
      </c>
      <c r="D12" s="46">
        <v>24</v>
      </c>
      <c r="E12" s="46">
        <v>7</v>
      </c>
      <c r="F12" s="6">
        <f t="shared" si="0"/>
        <v>225.5</v>
      </c>
      <c r="G12" s="2"/>
      <c r="H12" s="19" t="s">
        <v>6</v>
      </c>
      <c r="I12" s="46">
        <v>132</v>
      </c>
      <c r="J12" s="46">
        <v>109</v>
      </c>
      <c r="K12" s="46">
        <v>16</v>
      </c>
      <c r="L12" s="46">
        <v>13</v>
      </c>
      <c r="M12" s="6">
        <f t="shared" si="1"/>
        <v>239.5</v>
      </c>
      <c r="N12" s="2">
        <f>F22+M10+M11+M12</f>
        <v>905.5</v>
      </c>
      <c r="O12" s="19" t="s">
        <v>32</v>
      </c>
      <c r="P12" s="46">
        <v>103</v>
      </c>
      <c r="Q12" s="46">
        <v>105</v>
      </c>
      <c r="R12" s="46">
        <v>21</v>
      </c>
      <c r="S12" s="46">
        <v>13</v>
      </c>
      <c r="T12" s="6">
        <f t="shared" si="2"/>
        <v>231</v>
      </c>
      <c r="U12" s="2"/>
      <c r="AB12" s="1"/>
    </row>
    <row r="13" spans="1:28" ht="24" customHeight="1" x14ac:dyDescent="0.2">
      <c r="A13" s="18" t="s">
        <v>19</v>
      </c>
      <c r="B13" s="46">
        <v>101</v>
      </c>
      <c r="C13" s="46">
        <v>102</v>
      </c>
      <c r="D13" s="46">
        <v>34</v>
      </c>
      <c r="E13" s="46">
        <v>9</v>
      </c>
      <c r="F13" s="6">
        <f t="shared" si="0"/>
        <v>243</v>
      </c>
      <c r="G13" s="2">
        <f t="shared" ref="G13:G19" si="3">F10+F11+F12+F13</f>
        <v>1010.5</v>
      </c>
      <c r="H13" s="19" t="s">
        <v>7</v>
      </c>
      <c r="I13" s="46">
        <v>150</v>
      </c>
      <c r="J13" s="46">
        <v>117</v>
      </c>
      <c r="K13" s="46">
        <v>24</v>
      </c>
      <c r="L13" s="46">
        <v>11</v>
      </c>
      <c r="M13" s="6">
        <f t="shared" si="1"/>
        <v>267.5</v>
      </c>
      <c r="N13" s="2">
        <f t="shared" ref="N13:N18" si="4">M10+M11+M12+M13</f>
        <v>982</v>
      </c>
      <c r="O13" s="19" t="s">
        <v>33</v>
      </c>
      <c r="P13" s="46">
        <v>115</v>
      </c>
      <c r="Q13" s="46">
        <v>121</v>
      </c>
      <c r="R13" s="46">
        <v>23</v>
      </c>
      <c r="S13" s="46">
        <v>11</v>
      </c>
      <c r="T13" s="6">
        <f t="shared" si="2"/>
        <v>252</v>
      </c>
      <c r="U13" s="2">
        <f t="shared" ref="U13:U21" si="5">T10+T11+T12+T13</f>
        <v>875.5</v>
      </c>
      <c r="AB13" s="51">
        <v>241</v>
      </c>
    </row>
    <row r="14" spans="1:28" ht="24" customHeight="1" x14ac:dyDescent="0.2">
      <c r="A14" s="18" t="s">
        <v>21</v>
      </c>
      <c r="B14" s="46">
        <v>106</v>
      </c>
      <c r="C14" s="46">
        <v>117</v>
      </c>
      <c r="D14" s="46">
        <v>42</v>
      </c>
      <c r="E14" s="46">
        <v>9</v>
      </c>
      <c r="F14" s="6">
        <f t="shared" si="0"/>
        <v>276.5</v>
      </c>
      <c r="G14" s="2">
        <f t="shared" si="3"/>
        <v>1023</v>
      </c>
      <c r="H14" s="19" t="s">
        <v>9</v>
      </c>
      <c r="I14" s="46">
        <v>139</v>
      </c>
      <c r="J14" s="46">
        <v>121</v>
      </c>
      <c r="K14" s="46">
        <v>19</v>
      </c>
      <c r="L14" s="46">
        <v>9</v>
      </c>
      <c r="M14" s="6">
        <f t="shared" si="1"/>
        <v>251</v>
      </c>
      <c r="N14" s="2">
        <f t="shared" si="4"/>
        <v>1003.5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677.5</v>
      </c>
      <c r="AB14" s="51">
        <v>250</v>
      </c>
    </row>
    <row r="15" spans="1:28" ht="24" customHeight="1" x14ac:dyDescent="0.2">
      <c r="A15" s="18" t="s">
        <v>23</v>
      </c>
      <c r="B15" s="46">
        <v>87</v>
      </c>
      <c r="C15" s="46">
        <v>107</v>
      </c>
      <c r="D15" s="46">
        <v>31</v>
      </c>
      <c r="E15" s="46">
        <v>6</v>
      </c>
      <c r="F15" s="6">
        <f t="shared" si="0"/>
        <v>227.5</v>
      </c>
      <c r="G15" s="2">
        <f t="shared" si="3"/>
        <v>972.5</v>
      </c>
      <c r="H15" s="19" t="s">
        <v>12</v>
      </c>
      <c r="I15" s="46">
        <v>125</v>
      </c>
      <c r="J15" s="46">
        <v>111</v>
      </c>
      <c r="K15" s="46">
        <v>22</v>
      </c>
      <c r="L15" s="46">
        <v>7</v>
      </c>
      <c r="M15" s="6">
        <f t="shared" si="1"/>
        <v>235</v>
      </c>
      <c r="N15" s="2">
        <f t="shared" si="4"/>
        <v>993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483</v>
      </c>
      <c r="AB15" s="51">
        <v>262</v>
      </c>
    </row>
    <row r="16" spans="1:28" ht="24" customHeight="1" x14ac:dyDescent="0.2">
      <c r="A16" s="18" t="s">
        <v>39</v>
      </c>
      <c r="B16" s="46">
        <v>107</v>
      </c>
      <c r="C16" s="46">
        <v>86</v>
      </c>
      <c r="D16" s="46">
        <v>31</v>
      </c>
      <c r="E16" s="46">
        <v>18</v>
      </c>
      <c r="F16" s="6">
        <f t="shared" si="0"/>
        <v>246.5</v>
      </c>
      <c r="G16" s="2">
        <f t="shared" si="3"/>
        <v>993.5</v>
      </c>
      <c r="H16" s="19" t="s">
        <v>15</v>
      </c>
      <c r="I16" s="46">
        <v>113</v>
      </c>
      <c r="J16" s="46">
        <v>98</v>
      </c>
      <c r="K16" s="46">
        <v>20</v>
      </c>
      <c r="L16" s="46">
        <v>2</v>
      </c>
      <c r="M16" s="6">
        <f t="shared" si="1"/>
        <v>199.5</v>
      </c>
      <c r="N16" s="2">
        <f t="shared" si="4"/>
        <v>953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252</v>
      </c>
      <c r="AB16" s="51">
        <v>270.5</v>
      </c>
    </row>
    <row r="17" spans="1:28" ht="24" customHeight="1" x14ac:dyDescent="0.2">
      <c r="A17" s="18" t="s">
        <v>40</v>
      </c>
      <c r="B17" s="46">
        <v>128</v>
      </c>
      <c r="C17" s="46">
        <v>93</v>
      </c>
      <c r="D17" s="46">
        <v>25</v>
      </c>
      <c r="E17" s="46">
        <v>21</v>
      </c>
      <c r="F17" s="6">
        <f t="shared" si="0"/>
        <v>259.5</v>
      </c>
      <c r="G17" s="2">
        <f t="shared" si="3"/>
        <v>1010</v>
      </c>
      <c r="H17" s="19" t="s">
        <v>18</v>
      </c>
      <c r="I17" s="46">
        <v>77</v>
      </c>
      <c r="J17" s="46">
        <v>68</v>
      </c>
      <c r="K17" s="46">
        <v>22</v>
      </c>
      <c r="L17" s="46">
        <v>6</v>
      </c>
      <c r="M17" s="6">
        <f t="shared" si="1"/>
        <v>165.5</v>
      </c>
      <c r="N17" s="2">
        <f t="shared" si="4"/>
        <v>851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97</v>
      </c>
      <c r="C18" s="46">
        <v>88</v>
      </c>
      <c r="D18" s="46">
        <v>31</v>
      </c>
      <c r="E18" s="46">
        <v>13</v>
      </c>
      <c r="F18" s="6">
        <f t="shared" si="0"/>
        <v>231</v>
      </c>
      <c r="G18" s="2">
        <f t="shared" si="3"/>
        <v>964.5</v>
      </c>
      <c r="H18" s="19" t="s">
        <v>20</v>
      </c>
      <c r="I18" s="46">
        <v>91</v>
      </c>
      <c r="J18" s="46">
        <v>82</v>
      </c>
      <c r="K18" s="46">
        <v>28</v>
      </c>
      <c r="L18" s="46">
        <v>5</v>
      </c>
      <c r="M18" s="6">
        <f t="shared" si="1"/>
        <v>196</v>
      </c>
      <c r="N18" s="2">
        <f t="shared" si="4"/>
        <v>796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112</v>
      </c>
      <c r="C19" s="47">
        <v>90</v>
      </c>
      <c r="D19" s="47">
        <v>28</v>
      </c>
      <c r="E19" s="47">
        <v>11</v>
      </c>
      <c r="F19" s="7">
        <f t="shared" si="0"/>
        <v>229.5</v>
      </c>
      <c r="G19" s="3">
        <f t="shared" si="3"/>
        <v>966.5</v>
      </c>
      <c r="H19" s="20" t="s">
        <v>22</v>
      </c>
      <c r="I19" s="45">
        <v>88</v>
      </c>
      <c r="J19" s="45">
        <v>83</v>
      </c>
      <c r="K19" s="45">
        <v>23</v>
      </c>
      <c r="L19" s="45">
        <v>10</v>
      </c>
      <c r="M19" s="6">
        <f t="shared" si="1"/>
        <v>198</v>
      </c>
      <c r="N19" s="2">
        <f>M16+M17+M18+M19</f>
        <v>759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108</v>
      </c>
      <c r="C20" s="45">
        <v>101</v>
      </c>
      <c r="D20" s="45">
        <v>20</v>
      </c>
      <c r="E20" s="45">
        <v>15</v>
      </c>
      <c r="F20" s="8">
        <f t="shared" si="0"/>
        <v>232.5</v>
      </c>
      <c r="G20" s="35"/>
      <c r="H20" s="19" t="s">
        <v>24</v>
      </c>
      <c r="I20" s="46">
        <v>104</v>
      </c>
      <c r="J20" s="46">
        <v>70</v>
      </c>
      <c r="K20" s="46">
        <v>31</v>
      </c>
      <c r="L20" s="46">
        <v>16</v>
      </c>
      <c r="M20" s="8">
        <f t="shared" si="1"/>
        <v>224</v>
      </c>
      <c r="N20" s="2">
        <f>M17+M18+M19+M20</f>
        <v>783.5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93</v>
      </c>
      <c r="C21" s="46">
        <v>67</v>
      </c>
      <c r="D21" s="46">
        <v>17</v>
      </c>
      <c r="E21" s="46">
        <v>6</v>
      </c>
      <c r="F21" s="6">
        <f t="shared" si="0"/>
        <v>162.5</v>
      </c>
      <c r="G21" s="36"/>
      <c r="H21" s="20" t="s">
        <v>25</v>
      </c>
      <c r="I21" s="46">
        <v>107</v>
      </c>
      <c r="J21" s="46">
        <v>92</v>
      </c>
      <c r="K21" s="46">
        <v>19</v>
      </c>
      <c r="L21" s="46">
        <v>20</v>
      </c>
      <c r="M21" s="6">
        <f t="shared" si="1"/>
        <v>233.5</v>
      </c>
      <c r="N21" s="2">
        <f>M18+M19+M20+M21</f>
        <v>851.5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86</v>
      </c>
      <c r="C22" s="46">
        <v>91</v>
      </c>
      <c r="D22" s="46">
        <v>16</v>
      </c>
      <c r="E22" s="46">
        <v>10</v>
      </c>
      <c r="F22" s="6">
        <f t="shared" si="0"/>
        <v>191</v>
      </c>
      <c r="G22" s="2"/>
      <c r="H22" s="21" t="s">
        <v>26</v>
      </c>
      <c r="I22" s="47">
        <v>98</v>
      </c>
      <c r="J22" s="47">
        <v>85</v>
      </c>
      <c r="K22" s="47">
        <v>24</v>
      </c>
      <c r="L22" s="47">
        <v>15</v>
      </c>
      <c r="M22" s="6">
        <f t="shared" si="1"/>
        <v>219.5</v>
      </c>
      <c r="N22" s="3">
        <f>M19+M20+M21+M22</f>
        <v>875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4" t="s">
        <v>47</v>
      </c>
      <c r="B23" s="135"/>
      <c r="C23" s="140" t="s">
        <v>50</v>
      </c>
      <c r="D23" s="141"/>
      <c r="E23" s="141"/>
      <c r="F23" s="142"/>
      <c r="G23" s="53">
        <f>MAX(G13:G19)</f>
        <v>1023</v>
      </c>
      <c r="H23" s="138" t="s">
        <v>48</v>
      </c>
      <c r="I23" s="139"/>
      <c r="J23" s="131" t="s">
        <v>50</v>
      </c>
      <c r="K23" s="132"/>
      <c r="L23" s="132"/>
      <c r="M23" s="133"/>
      <c r="N23" s="54">
        <f>MAX(N10:N22)</f>
        <v>1003.5</v>
      </c>
      <c r="O23" s="134" t="s">
        <v>49</v>
      </c>
      <c r="P23" s="135"/>
      <c r="Q23" s="140" t="s">
        <v>50</v>
      </c>
      <c r="R23" s="141"/>
      <c r="S23" s="141"/>
      <c r="T23" s="142"/>
      <c r="U23" s="53">
        <f>MAX(U13:U21)</f>
        <v>875.5</v>
      </c>
      <c r="AB23" s="1"/>
    </row>
    <row r="24" spans="1:28" ht="13.5" customHeight="1" x14ac:dyDescent="0.2">
      <c r="A24" s="136"/>
      <c r="B24" s="137"/>
      <c r="C24" s="52" t="s">
        <v>73</v>
      </c>
      <c r="D24" s="55"/>
      <c r="E24" s="55"/>
      <c r="F24" s="56" t="s">
        <v>65</v>
      </c>
      <c r="G24" s="57"/>
      <c r="H24" s="136"/>
      <c r="I24" s="137"/>
      <c r="J24" s="52" t="s">
        <v>73</v>
      </c>
      <c r="K24" s="55"/>
      <c r="L24" s="55"/>
      <c r="M24" s="56" t="s">
        <v>67</v>
      </c>
      <c r="N24" s="57"/>
      <c r="O24" s="136"/>
      <c r="P24" s="137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3" t="s">
        <v>51</v>
      </c>
      <c r="B26" s="143"/>
      <c r="C26" s="143"/>
      <c r="D26" s="143"/>
      <c r="E26" s="14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7" t="s">
        <v>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9" t="str">
        <f>'G-1'!E4:H4</f>
        <v>DE OBRA</v>
      </c>
      <c r="F4" s="149"/>
      <c r="G4" s="149"/>
      <c r="H4" s="14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49" t="str">
        <f>'G-1'!D5:H5</f>
        <v>CALLE 17 X CARRERA 30</v>
      </c>
      <c r="E5" s="149"/>
      <c r="F5" s="149"/>
      <c r="G5" s="149"/>
      <c r="H5" s="149"/>
      <c r="I5" s="145" t="s">
        <v>53</v>
      </c>
      <c r="J5" s="145"/>
      <c r="K5" s="145"/>
      <c r="L5" s="150">
        <f>'G-1'!L5:N5</f>
        <v>500</v>
      </c>
      <c r="M5" s="150"/>
      <c r="N5" s="150"/>
      <c r="O5" s="12"/>
      <c r="P5" s="145" t="s">
        <v>57</v>
      </c>
      <c r="Q5" s="145"/>
      <c r="R5" s="145"/>
      <c r="S5" s="148" t="s">
        <v>61</v>
      </c>
      <c r="T5" s="148"/>
      <c r="U5" s="148"/>
    </row>
    <row r="6" spans="1:28" ht="12.75" customHeight="1" x14ac:dyDescent="0.2">
      <c r="A6" s="145" t="s">
        <v>55</v>
      </c>
      <c r="B6" s="145"/>
      <c r="C6" s="145"/>
      <c r="D6" s="159" t="s">
        <v>151</v>
      </c>
      <c r="E6" s="159"/>
      <c r="F6" s="159"/>
      <c r="G6" s="159"/>
      <c r="H6" s="159"/>
      <c r="I6" s="145" t="s">
        <v>59</v>
      </c>
      <c r="J6" s="145"/>
      <c r="K6" s="145"/>
      <c r="L6" s="151">
        <v>3</v>
      </c>
      <c r="M6" s="151"/>
      <c r="N6" s="151"/>
      <c r="O6" s="42"/>
      <c r="P6" s="145" t="s">
        <v>58</v>
      </c>
      <c r="Q6" s="145"/>
      <c r="R6" s="145"/>
      <c r="S6" s="158">
        <f>'G-1'!S6:U6</f>
        <v>44169</v>
      </c>
      <c r="T6" s="158"/>
      <c r="U6" s="158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2" t="s">
        <v>36</v>
      </c>
      <c r="B8" s="154" t="s">
        <v>34</v>
      </c>
      <c r="C8" s="155"/>
      <c r="D8" s="155"/>
      <c r="E8" s="156"/>
      <c r="F8" s="152" t="s">
        <v>35</v>
      </c>
      <c r="G8" s="152" t="s">
        <v>37</v>
      </c>
      <c r="H8" s="152" t="s">
        <v>36</v>
      </c>
      <c r="I8" s="154" t="s">
        <v>34</v>
      </c>
      <c r="J8" s="155"/>
      <c r="K8" s="155"/>
      <c r="L8" s="156"/>
      <c r="M8" s="152" t="s">
        <v>35</v>
      </c>
      <c r="N8" s="152" t="s">
        <v>37</v>
      </c>
      <c r="O8" s="152" t="s">
        <v>36</v>
      </c>
      <c r="P8" s="154" t="s">
        <v>34</v>
      </c>
      <c r="Q8" s="155"/>
      <c r="R8" s="155"/>
      <c r="S8" s="156"/>
      <c r="T8" s="152" t="s">
        <v>35</v>
      </c>
      <c r="U8" s="152" t="s">
        <v>37</v>
      </c>
    </row>
    <row r="9" spans="1:28" ht="12" customHeight="1" x14ac:dyDescent="0.2">
      <c r="A9" s="153"/>
      <c r="B9" s="15" t="s">
        <v>52</v>
      </c>
      <c r="C9" s="15" t="s">
        <v>0</v>
      </c>
      <c r="D9" s="15" t="s">
        <v>2</v>
      </c>
      <c r="E9" s="16" t="s">
        <v>3</v>
      </c>
      <c r="F9" s="153"/>
      <c r="G9" s="153"/>
      <c r="H9" s="153"/>
      <c r="I9" s="17" t="s">
        <v>52</v>
      </c>
      <c r="J9" s="17" t="s">
        <v>0</v>
      </c>
      <c r="K9" s="15" t="s">
        <v>2</v>
      </c>
      <c r="L9" s="16" t="s">
        <v>3</v>
      </c>
      <c r="M9" s="153"/>
      <c r="N9" s="153"/>
      <c r="O9" s="153"/>
      <c r="P9" s="17" t="s">
        <v>52</v>
      </c>
      <c r="Q9" s="17" t="s">
        <v>0</v>
      </c>
      <c r="R9" s="15" t="s">
        <v>2</v>
      </c>
      <c r="S9" s="16" t="s">
        <v>3</v>
      </c>
      <c r="T9" s="153"/>
      <c r="U9" s="153"/>
    </row>
    <row r="10" spans="1:28" ht="24" customHeight="1" x14ac:dyDescent="0.2">
      <c r="A10" s="18" t="s">
        <v>11</v>
      </c>
      <c r="B10" s="46">
        <v>185</v>
      </c>
      <c r="C10" s="46">
        <v>236</v>
      </c>
      <c r="D10" s="46">
        <v>43</v>
      </c>
      <c r="E10" s="46">
        <v>17</v>
      </c>
      <c r="F10" s="6">
        <f t="shared" ref="F10:F22" si="0">B10*0.5+C10*1+D10*2+E10*2.5</f>
        <v>457</v>
      </c>
      <c r="G10" s="2"/>
      <c r="H10" s="19" t="s">
        <v>4</v>
      </c>
      <c r="I10" s="46">
        <v>120</v>
      </c>
      <c r="J10" s="46">
        <v>162</v>
      </c>
      <c r="K10" s="46">
        <v>31</v>
      </c>
      <c r="L10" s="46">
        <v>18</v>
      </c>
      <c r="M10" s="6">
        <f t="shared" ref="M10:M22" si="1">I10*0.5+J10*1+K10*2+L10*2.5</f>
        <v>329</v>
      </c>
      <c r="N10" s="9">
        <f>F20+F21+F22+M10</f>
        <v>1357.5</v>
      </c>
      <c r="O10" s="19" t="s">
        <v>43</v>
      </c>
      <c r="P10" s="46">
        <v>127</v>
      </c>
      <c r="Q10" s="46">
        <v>212</v>
      </c>
      <c r="R10" s="46">
        <v>35</v>
      </c>
      <c r="S10" s="46">
        <v>11</v>
      </c>
      <c r="T10" s="6">
        <f t="shared" ref="T10:T21" si="2">P10*0.5+Q10*1+R10*2+S10*2.5</f>
        <v>373</v>
      </c>
      <c r="U10" s="10"/>
      <c r="AB10" s="1"/>
    </row>
    <row r="11" spans="1:28" ht="24" customHeight="1" x14ac:dyDescent="0.2">
      <c r="A11" s="18" t="s">
        <v>14</v>
      </c>
      <c r="B11" s="46">
        <v>191</v>
      </c>
      <c r="C11" s="46">
        <v>231</v>
      </c>
      <c r="D11" s="46">
        <v>42</v>
      </c>
      <c r="E11" s="46">
        <v>13</v>
      </c>
      <c r="F11" s="6">
        <f t="shared" si="0"/>
        <v>443</v>
      </c>
      <c r="G11" s="2"/>
      <c r="H11" s="19" t="s">
        <v>5</v>
      </c>
      <c r="I11" s="46">
        <v>111</v>
      </c>
      <c r="J11" s="46">
        <v>189</v>
      </c>
      <c r="K11" s="46">
        <v>31</v>
      </c>
      <c r="L11" s="46">
        <v>12</v>
      </c>
      <c r="M11" s="6">
        <f t="shared" si="1"/>
        <v>336.5</v>
      </c>
      <c r="N11" s="9">
        <f>F21+F22+M10+M11</f>
        <v>1373</v>
      </c>
      <c r="O11" s="19" t="s">
        <v>44</v>
      </c>
      <c r="P11" s="46">
        <v>96</v>
      </c>
      <c r="Q11" s="46">
        <v>187</v>
      </c>
      <c r="R11" s="46">
        <v>40</v>
      </c>
      <c r="S11" s="46">
        <v>20</v>
      </c>
      <c r="T11" s="6">
        <f t="shared" si="2"/>
        <v>365</v>
      </c>
      <c r="U11" s="2"/>
      <c r="AB11" s="1"/>
    </row>
    <row r="12" spans="1:28" ht="24" customHeight="1" x14ac:dyDescent="0.2">
      <c r="A12" s="18" t="s">
        <v>17</v>
      </c>
      <c r="B12" s="46">
        <v>163</v>
      </c>
      <c r="C12" s="46">
        <v>224</v>
      </c>
      <c r="D12" s="46">
        <v>46</v>
      </c>
      <c r="E12" s="46">
        <v>18</v>
      </c>
      <c r="F12" s="6">
        <f t="shared" si="0"/>
        <v>442.5</v>
      </c>
      <c r="G12" s="2"/>
      <c r="H12" s="19" t="s">
        <v>6</v>
      </c>
      <c r="I12" s="46">
        <v>134</v>
      </c>
      <c r="J12" s="46">
        <v>174</v>
      </c>
      <c r="K12" s="46">
        <v>35</v>
      </c>
      <c r="L12" s="46">
        <v>20</v>
      </c>
      <c r="M12" s="6">
        <f t="shared" si="1"/>
        <v>361</v>
      </c>
      <c r="N12" s="2">
        <f>F22+M10+M11+M12</f>
        <v>1381.5</v>
      </c>
      <c r="O12" s="19" t="s">
        <v>32</v>
      </c>
      <c r="P12" s="46">
        <v>91</v>
      </c>
      <c r="Q12" s="46">
        <v>179</v>
      </c>
      <c r="R12" s="46">
        <v>39</v>
      </c>
      <c r="S12" s="46">
        <v>13</v>
      </c>
      <c r="T12" s="6">
        <f t="shared" si="2"/>
        <v>335</v>
      </c>
      <c r="U12" s="2"/>
      <c r="AB12" s="1"/>
    </row>
    <row r="13" spans="1:28" ht="24" customHeight="1" x14ac:dyDescent="0.2">
      <c r="A13" s="18" t="s">
        <v>19</v>
      </c>
      <c r="B13" s="46">
        <v>177</v>
      </c>
      <c r="C13" s="46">
        <v>262</v>
      </c>
      <c r="D13" s="46">
        <v>52</v>
      </c>
      <c r="E13" s="46">
        <v>14</v>
      </c>
      <c r="F13" s="6">
        <f t="shared" si="0"/>
        <v>489.5</v>
      </c>
      <c r="G13" s="2">
        <f t="shared" ref="G13:G19" si="3">F10+F11+F12+F13</f>
        <v>1832</v>
      </c>
      <c r="H13" s="19" t="s">
        <v>7</v>
      </c>
      <c r="I13" s="46">
        <v>111</v>
      </c>
      <c r="J13" s="46">
        <v>161</v>
      </c>
      <c r="K13" s="46">
        <v>28</v>
      </c>
      <c r="L13" s="46">
        <v>14</v>
      </c>
      <c r="M13" s="6">
        <f t="shared" si="1"/>
        <v>307.5</v>
      </c>
      <c r="N13" s="2">
        <f t="shared" ref="N13:N18" si="4">M10+M11+M12+M13</f>
        <v>1334</v>
      </c>
      <c r="O13" s="19" t="s">
        <v>33</v>
      </c>
      <c r="P13" s="46">
        <v>82</v>
      </c>
      <c r="Q13" s="46">
        <v>170</v>
      </c>
      <c r="R13" s="46">
        <v>36</v>
      </c>
      <c r="S13" s="46">
        <v>15</v>
      </c>
      <c r="T13" s="6">
        <f t="shared" si="2"/>
        <v>320.5</v>
      </c>
      <c r="U13" s="2">
        <f t="shared" ref="U13:U21" si="5">T10+T11+T12+T13</f>
        <v>1393.5</v>
      </c>
      <c r="AB13" s="51">
        <v>212.5</v>
      </c>
    </row>
    <row r="14" spans="1:28" ht="24" customHeight="1" x14ac:dyDescent="0.2">
      <c r="A14" s="18" t="s">
        <v>21</v>
      </c>
      <c r="B14" s="46">
        <v>152</v>
      </c>
      <c r="C14" s="46">
        <v>221</v>
      </c>
      <c r="D14" s="46">
        <v>41</v>
      </c>
      <c r="E14" s="46">
        <v>20</v>
      </c>
      <c r="F14" s="6">
        <f t="shared" si="0"/>
        <v>429</v>
      </c>
      <c r="G14" s="2">
        <f t="shared" si="3"/>
        <v>1804</v>
      </c>
      <c r="H14" s="19" t="s">
        <v>9</v>
      </c>
      <c r="I14" s="46">
        <v>101</v>
      </c>
      <c r="J14" s="46">
        <v>140</v>
      </c>
      <c r="K14" s="46">
        <v>25</v>
      </c>
      <c r="L14" s="46">
        <v>12</v>
      </c>
      <c r="M14" s="6">
        <f t="shared" si="1"/>
        <v>270.5</v>
      </c>
      <c r="N14" s="2">
        <f t="shared" si="4"/>
        <v>1275.5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1020.5</v>
      </c>
      <c r="AB14" s="51">
        <v>226</v>
      </c>
    </row>
    <row r="15" spans="1:28" ht="24" customHeight="1" x14ac:dyDescent="0.2">
      <c r="A15" s="18" t="s">
        <v>23</v>
      </c>
      <c r="B15" s="46">
        <v>136</v>
      </c>
      <c r="C15" s="46">
        <v>212</v>
      </c>
      <c r="D15" s="46">
        <v>38</v>
      </c>
      <c r="E15" s="46">
        <v>13</v>
      </c>
      <c r="F15" s="6">
        <f t="shared" si="0"/>
        <v>388.5</v>
      </c>
      <c r="G15" s="2">
        <f t="shared" si="3"/>
        <v>1749.5</v>
      </c>
      <c r="H15" s="19" t="s">
        <v>12</v>
      </c>
      <c r="I15" s="46">
        <v>98</v>
      </c>
      <c r="J15" s="46">
        <v>156</v>
      </c>
      <c r="K15" s="46">
        <v>20</v>
      </c>
      <c r="L15" s="46">
        <v>10</v>
      </c>
      <c r="M15" s="6">
        <f t="shared" si="1"/>
        <v>270</v>
      </c>
      <c r="N15" s="2">
        <f t="shared" si="4"/>
        <v>1209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655.5</v>
      </c>
      <c r="AB15" s="51">
        <v>233.5</v>
      </c>
    </row>
    <row r="16" spans="1:28" ht="24" customHeight="1" x14ac:dyDescent="0.2">
      <c r="A16" s="18" t="s">
        <v>39</v>
      </c>
      <c r="B16" s="46">
        <v>104</v>
      </c>
      <c r="C16" s="46">
        <v>186</v>
      </c>
      <c r="D16" s="46">
        <v>36</v>
      </c>
      <c r="E16" s="46">
        <v>16</v>
      </c>
      <c r="F16" s="6">
        <f t="shared" si="0"/>
        <v>350</v>
      </c>
      <c r="G16" s="2">
        <f t="shared" si="3"/>
        <v>1657</v>
      </c>
      <c r="H16" s="19" t="s">
        <v>15</v>
      </c>
      <c r="I16" s="46">
        <v>95</v>
      </c>
      <c r="J16" s="46">
        <v>171</v>
      </c>
      <c r="K16" s="46">
        <v>18</v>
      </c>
      <c r="L16" s="46">
        <v>11</v>
      </c>
      <c r="M16" s="6">
        <f t="shared" si="1"/>
        <v>282</v>
      </c>
      <c r="N16" s="2">
        <f t="shared" si="4"/>
        <v>1130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320.5</v>
      </c>
      <c r="AB16" s="51">
        <v>234</v>
      </c>
    </row>
    <row r="17" spans="1:28" ht="24" customHeight="1" x14ac:dyDescent="0.2">
      <c r="A17" s="18" t="s">
        <v>40</v>
      </c>
      <c r="B17" s="46">
        <v>125</v>
      </c>
      <c r="C17" s="46">
        <v>206</v>
      </c>
      <c r="D17" s="46">
        <v>31</v>
      </c>
      <c r="E17" s="46">
        <v>20</v>
      </c>
      <c r="F17" s="6">
        <f t="shared" si="0"/>
        <v>380.5</v>
      </c>
      <c r="G17" s="2">
        <f t="shared" si="3"/>
        <v>1548</v>
      </c>
      <c r="H17" s="19" t="s">
        <v>18</v>
      </c>
      <c r="I17" s="46">
        <v>93</v>
      </c>
      <c r="J17" s="46">
        <v>186</v>
      </c>
      <c r="K17" s="46">
        <v>26</v>
      </c>
      <c r="L17" s="46">
        <v>13</v>
      </c>
      <c r="M17" s="6">
        <f t="shared" si="1"/>
        <v>317</v>
      </c>
      <c r="N17" s="2">
        <f t="shared" si="4"/>
        <v>1139.5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93</v>
      </c>
      <c r="C18" s="46">
        <v>193</v>
      </c>
      <c r="D18" s="46">
        <v>29</v>
      </c>
      <c r="E18" s="46">
        <v>13</v>
      </c>
      <c r="F18" s="6">
        <f t="shared" si="0"/>
        <v>330</v>
      </c>
      <c r="G18" s="2">
        <f t="shared" si="3"/>
        <v>1449</v>
      </c>
      <c r="H18" s="19" t="s">
        <v>20</v>
      </c>
      <c r="I18" s="46">
        <v>109</v>
      </c>
      <c r="J18" s="46">
        <v>191</v>
      </c>
      <c r="K18" s="46">
        <v>30</v>
      </c>
      <c r="L18" s="46">
        <v>15</v>
      </c>
      <c r="M18" s="6">
        <f t="shared" si="1"/>
        <v>343</v>
      </c>
      <c r="N18" s="2">
        <f t="shared" si="4"/>
        <v>1212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112</v>
      </c>
      <c r="C19" s="47">
        <v>210</v>
      </c>
      <c r="D19" s="47">
        <v>32</v>
      </c>
      <c r="E19" s="47">
        <v>16</v>
      </c>
      <c r="F19" s="7">
        <f t="shared" si="0"/>
        <v>370</v>
      </c>
      <c r="G19" s="3">
        <f t="shared" si="3"/>
        <v>1430.5</v>
      </c>
      <c r="H19" s="20" t="s">
        <v>22</v>
      </c>
      <c r="I19" s="45">
        <v>113</v>
      </c>
      <c r="J19" s="45">
        <v>181</v>
      </c>
      <c r="K19" s="45">
        <v>37</v>
      </c>
      <c r="L19" s="45">
        <v>16</v>
      </c>
      <c r="M19" s="6">
        <f t="shared" si="1"/>
        <v>351.5</v>
      </c>
      <c r="N19" s="2">
        <f>M16+M17+M18+M19</f>
        <v>1293.5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116</v>
      </c>
      <c r="C20" s="45">
        <v>166</v>
      </c>
      <c r="D20" s="45">
        <v>31</v>
      </c>
      <c r="E20" s="45">
        <v>14</v>
      </c>
      <c r="F20" s="8">
        <f t="shared" si="0"/>
        <v>321</v>
      </c>
      <c r="G20" s="35"/>
      <c r="H20" s="19" t="s">
        <v>24</v>
      </c>
      <c r="I20" s="46">
        <v>103</v>
      </c>
      <c r="J20" s="46">
        <v>189</v>
      </c>
      <c r="K20" s="46">
        <v>40</v>
      </c>
      <c r="L20" s="46">
        <v>11</v>
      </c>
      <c r="M20" s="8">
        <f t="shared" si="1"/>
        <v>348</v>
      </c>
      <c r="N20" s="2">
        <f>M17+M18+M19+M20</f>
        <v>1359.5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131</v>
      </c>
      <c r="C21" s="46">
        <v>179</v>
      </c>
      <c r="D21" s="46">
        <v>34</v>
      </c>
      <c r="E21" s="46">
        <v>16</v>
      </c>
      <c r="F21" s="6">
        <f t="shared" si="0"/>
        <v>352.5</v>
      </c>
      <c r="G21" s="36"/>
      <c r="H21" s="20" t="s">
        <v>25</v>
      </c>
      <c r="I21" s="46">
        <v>108</v>
      </c>
      <c r="J21" s="46">
        <v>171</v>
      </c>
      <c r="K21" s="46">
        <v>38</v>
      </c>
      <c r="L21" s="46">
        <v>19</v>
      </c>
      <c r="M21" s="6">
        <f t="shared" si="1"/>
        <v>348.5</v>
      </c>
      <c r="N21" s="2">
        <f>M18+M19+M20+M21</f>
        <v>1391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137</v>
      </c>
      <c r="C22" s="46">
        <v>189</v>
      </c>
      <c r="D22" s="46">
        <v>30</v>
      </c>
      <c r="E22" s="46">
        <v>15</v>
      </c>
      <c r="F22" s="6">
        <f t="shared" si="0"/>
        <v>355</v>
      </c>
      <c r="G22" s="2"/>
      <c r="H22" s="21" t="s">
        <v>26</v>
      </c>
      <c r="I22" s="47">
        <v>128</v>
      </c>
      <c r="J22" s="47">
        <v>196</v>
      </c>
      <c r="K22" s="47">
        <v>37</v>
      </c>
      <c r="L22" s="47">
        <v>8</v>
      </c>
      <c r="M22" s="6">
        <f t="shared" si="1"/>
        <v>354</v>
      </c>
      <c r="N22" s="3">
        <f>M19+M20+M21+M22</f>
        <v>1402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4" t="s">
        <v>47</v>
      </c>
      <c r="B23" s="135"/>
      <c r="C23" s="140" t="s">
        <v>50</v>
      </c>
      <c r="D23" s="141"/>
      <c r="E23" s="141"/>
      <c r="F23" s="142"/>
      <c r="G23" s="53">
        <f>MAX(G13:G19)</f>
        <v>1832</v>
      </c>
      <c r="H23" s="138" t="s">
        <v>48</v>
      </c>
      <c r="I23" s="139"/>
      <c r="J23" s="131" t="s">
        <v>50</v>
      </c>
      <c r="K23" s="132"/>
      <c r="L23" s="132"/>
      <c r="M23" s="133"/>
      <c r="N23" s="54">
        <f>MAX(N10:N22)</f>
        <v>1402</v>
      </c>
      <c r="O23" s="134" t="s">
        <v>49</v>
      </c>
      <c r="P23" s="135"/>
      <c r="Q23" s="140" t="s">
        <v>50</v>
      </c>
      <c r="R23" s="141"/>
      <c r="S23" s="141"/>
      <c r="T23" s="142"/>
      <c r="U23" s="53">
        <f>MAX(U13:U21)</f>
        <v>1393.5</v>
      </c>
      <c r="AB23" s="1"/>
    </row>
    <row r="24" spans="1:28" ht="13.5" customHeight="1" x14ac:dyDescent="0.2">
      <c r="A24" s="136"/>
      <c r="B24" s="137"/>
      <c r="C24" s="52" t="s">
        <v>73</v>
      </c>
      <c r="D24" s="55"/>
      <c r="E24" s="55"/>
      <c r="F24" s="56" t="s">
        <v>65</v>
      </c>
      <c r="G24" s="57"/>
      <c r="H24" s="136"/>
      <c r="I24" s="137"/>
      <c r="J24" s="52" t="s">
        <v>73</v>
      </c>
      <c r="K24" s="55"/>
      <c r="L24" s="55"/>
      <c r="M24" s="56" t="s">
        <v>93</v>
      </c>
      <c r="N24" s="57"/>
      <c r="O24" s="136"/>
      <c r="P24" s="137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3" t="s">
        <v>51</v>
      </c>
      <c r="B26" s="143"/>
      <c r="C26" s="143"/>
      <c r="D26" s="143"/>
      <c r="E26" s="14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17" sqref="V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7" t="s">
        <v>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9" t="str">
        <f>'G-1'!E4:H4</f>
        <v>DE OBRA</v>
      </c>
      <c r="F4" s="149"/>
      <c r="G4" s="149"/>
      <c r="H4" s="14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49" t="str">
        <f>'G-1'!D5:H5</f>
        <v>CALLE 17 X CARRERA 30</v>
      </c>
      <c r="E5" s="149"/>
      <c r="F5" s="149"/>
      <c r="G5" s="149"/>
      <c r="H5" s="149"/>
      <c r="I5" s="145" t="s">
        <v>53</v>
      </c>
      <c r="J5" s="145"/>
      <c r="K5" s="145"/>
      <c r="L5" s="150">
        <f>'G-1'!L5:N5</f>
        <v>500</v>
      </c>
      <c r="M5" s="150"/>
      <c r="N5" s="150"/>
      <c r="O5" s="12"/>
      <c r="P5" s="145" t="s">
        <v>57</v>
      </c>
      <c r="Q5" s="145"/>
      <c r="R5" s="145"/>
      <c r="S5" s="148" t="s">
        <v>94</v>
      </c>
      <c r="T5" s="148"/>
      <c r="U5" s="148"/>
    </row>
    <row r="6" spans="1:28" ht="12.75" customHeight="1" x14ac:dyDescent="0.2">
      <c r="A6" s="145" t="s">
        <v>55</v>
      </c>
      <c r="B6" s="145"/>
      <c r="C6" s="145"/>
      <c r="D6" s="146" t="s">
        <v>156</v>
      </c>
      <c r="E6" s="146"/>
      <c r="F6" s="146"/>
      <c r="G6" s="146"/>
      <c r="H6" s="146"/>
      <c r="I6" s="145" t="s">
        <v>59</v>
      </c>
      <c r="J6" s="145"/>
      <c r="K6" s="145"/>
      <c r="L6" s="151">
        <v>3</v>
      </c>
      <c r="M6" s="151"/>
      <c r="N6" s="151"/>
      <c r="O6" s="42"/>
      <c r="P6" s="145" t="s">
        <v>58</v>
      </c>
      <c r="Q6" s="145"/>
      <c r="R6" s="145"/>
      <c r="S6" s="158">
        <f>'G-1'!S6:U6</f>
        <v>44169</v>
      </c>
      <c r="T6" s="158"/>
      <c r="U6" s="158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2" t="s">
        <v>36</v>
      </c>
      <c r="B8" s="154" t="s">
        <v>34</v>
      </c>
      <c r="C8" s="155"/>
      <c r="D8" s="155"/>
      <c r="E8" s="156"/>
      <c r="F8" s="152" t="s">
        <v>35</v>
      </c>
      <c r="G8" s="152" t="s">
        <v>37</v>
      </c>
      <c r="H8" s="152" t="s">
        <v>36</v>
      </c>
      <c r="I8" s="154" t="s">
        <v>34</v>
      </c>
      <c r="J8" s="155"/>
      <c r="K8" s="155"/>
      <c r="L8" s="156"/>
      <c r="M8" s="152" t="s">
        <v>35</v>
      </c>
      <c r="N8" s="152" t="s">
        <v>37</v>
      </c>
      <c r="O8" s="152" t="s">
        <v>36</v>
      </c>
      <c r="P8" s="154" t="s">
        <v>34</v>
      </c>
      <c r="Q8" s="155"/>
      <c r="R8" s="155"/>
      <c r="S8" s="156"/>
      <c r="T8" s="152" t="s">
        <v>35</v>
      </c>
      <c r="U8" s="152" t="s">
        <v>37</v>
      </c>
    </row>
    <row r="9" spans="1:28" ht="12" customHeight="1" x14ac:dyDescent="0.2">
      <c r="A9" s="153"/>
      <c r="B9" s="15" t="s">
        <v>52</v>
      </c>
      <c r="C9" s="15" t="s">
        <v>0</v>
      </c>
      <c r="D9" s="15" t="s">
        <v>2</v>
      </c>
      <c r="E9" s="16" t="s">
        <v>3</v>
      </c>
      <c r="F9" s="153"/>
      <c r="G9" s="153"/>
      <c r="H9" s="153"/>
      <c r="I9" s="17" t="s">
        <v>52</v>
      </c>
      <c r="J9" s="17" t="s">
        <v>0</v>
      </c>
      <c r="K9" s="15" t="s">
        <v>2</v>
      </c>
      <c r="L9" s="16" t="s">
        <v>3</v>
      </c>
      <c r="M9" s="153"/>
      <c r="N9" s="153"/>
      <c r="O9" s="153"/>
      <c r="P9" s="17" t="s">
        <v>52</v>
      </c>
      <c r="Q9" s="17" t="s">
        <v>0</v>
      </c>
      <c r="R9" s="15" t="s">
        <v>2</v>
      </c>
      <c r="S9" s="16" t="s">
        <v>3</v>
      </c>
      <c r="T9" s="153"/>
      <c r="U9" s="153"/>
    </row>
    <row r="10" spans="1:28" ht="24" customHeight="1" x14ac:dyDescent="0.2">
      <c r="A10" s="18" t="s">
        <v>11</v>
      </c>
      <c r="B10" s="46">
        <v>23</v>
      </c>
      <c r="C10" s="46">
        <v>101</v>
      </c>
      <c r="D10" s="46">
        <v>16</v>
      </c>
      <c r="E10" s="46">
        <v>4</v>
      </c>
      <c r="F10" s="48">
        <f>B10*0.5+C10*1+D10*2+E10*2.5</f>
        <v>154.5</v>
      </c>
      <c r="G10" s="2"/>
      <c r="H10" s="19" t="s">
        <v>4</v>
      </c>
      <c r="I10" s="46">
        <v>34</v>
      </c>
      <c r="J10" s="46">
        <v>124</v>
      </c>
      <c r="K10" s="46">
        <v>9</v>
      </c>
      <c r="L10" s="46">
        <v>9</v>
      </c>
      <c r="M10" s="6">
        <f>I10*0.5+J10*1+K10*2+L10*2.5</f>
        <v>181.5</v>
      </c>
      <c r="N10" s="9">
        <f>F20+F21+F22+M10</f>
        <v>751</v>
      </c>
      <c r="O10" s="19" t="s">
        <v>43</v>
      </c>
      <c r="P10" s="46">
        <v>28</v>
      </c>
      <c r="Q10" s="46">
        <v>107</v>
      </c>
      <c r="R10" s="46">
        <v>15</v>
      </c>
      <c r="S10" s="46">
        <v>8</v>
      </c>
      <c r="T10" s="6">
        <f>P10*0.5+Q10*1+R10*2+S10*2.5</f>
        <v>171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46</v>
      </c>
      <c r="C11" s="46">
        <v>124</v>
      </c>
      <c r="D11" s="46">
        <v>17</v>
      </c>
      <c r="E11" s="46">
        <v>8</v>
      </c>
      <c r="F11" s="6">
        <f t="shared" ref="F11:F22" si="0">B11*0.5+C11*1+D11*2+E11*2.5</f>
        <v>201</v>
      </c>
      <c r="G11" s="2"/>
      <c r="H11" s="19" t="s">
        <v>5</v>
      </c>
      <c r="I11" s="46">
        <v>38</v>
      </c>
      <c r="J11" s="46">
        <v>131</v>
      </c>
      <c r="K11" s="46">
        <v>14</v>
      </c>
      <c r="L11" s="46">
        <v>12</v>
      </c>
      <c r="M11" s="6">
        <f t="shared" ref="M11:M22" si="1">I11*0.5+J11*1+K11*2+L11*2.5</f>
        <v>208</v>
      </c>
      <c r="N11" s="9">
        <f>F21+F22+M10+M11</f>
        <v>772.5</v>
      </c>
      <c r="O11" s="19" t="s">
        <v>44</v>
      </c>
      <c r="P11" s="46">
        <v>36</v>
      </c>
      <c r="Q11" s="46">
        <v>113</v>
      </c>
      <c r="R11" s="46">
        <v>14</v>
      </c>
      <c r="S11" s="46">
        <v>15</v>
      </c>
      <c r="T11" s="6">
        <f t="shared" ref="T11:T21" si="2">P11*0.5+Q11*1+R11*2+S11*2.5</f>
        <v>196.5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31</v>
      </c>
      <c r="C12" s="46">
        <v>112</v>
      </c>
      <c r="D12" s="46">
        <v>19</v>
      </c>
      <c r="E12" s="46">
        <v>5</v>
      </c>
      <c r="F12" s="6">
        <f t="shared" si="0"/>
        <v>178</v>
      </c>
      <c r="G12" s="2"/>
      <c r="H12" s="19" t="s">
        <v>6</v>
      </c>
      <c r="I12" s="46">
        <v>43</v>
      </c>
      <c r="J12" s="46">
        <v>118</v>
      </c>
      <c r="K12" s="46">
        <v>12</v>
      </c>
      <c r="L12" s="46">
        <v>9</v>
      </c>
      <c r="M12" s="6">
        <f t="shared" si="1"/>
        <v>186</v>
      </c>
      <c r="N12" s="2">
        <f>F22+M10+M11+M12</f>
        <v>771</v>
      </c>
      <c r="O12" s="19" t="s">
        <v>32</v>
      </c>
      <c r="P12" s="46">
        <v>47</v>
      </c>
      <c r="Q12" s="46">
        <v>134</v>
      </c>
      <c r="R12" s="46">
        <v>17</v>
      </c>
      <c r="S12" s="46">
        <v>14</v>
      </c>
      <c r="T12" s="6">
        <f t="shared" si="2"/>
        <v>226.5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34</v>
      </c>
      <c r="C13" s="46">
        <v>110</v>
      </c>
      <c r="D13" s="46">
        <v>23</v>
      </c>
      <c r="E13" s="46">
        <v>5</v>
      </c>
      <c r="F13" s="6">
        <f t="shared" si="0"/>
        <v>185.5</v>
      </c>
      <c r="G13" s="2">
        <f>F10+F11+F12+F13</f>
        <v>719</v>
      </c>
      <c r="H13" s="19" t="s">
        <v>7</v>
      </c>
      <c r="I13" s="46">
        <v>31</v>
      </c>
      <c r="J13" s="46">
        <v>98</v>
      </c>
      <c r="K13" s="46">
        <v>11</v>
      </c>
      <c r="L13" s="46">
        <v>7</v>
      </c>
      <c r="M13" s="6">
        <f t="shared" si="1"/>
        <v>153</v>
      </c>
      <c r="N13" s="2">
        <f t="shared" ref="N13:N18" si="3">M10+M11+M12+M13</f>
        <v>728.5</v>
      </c>
      <c r="O13" s="19" t="s">
        <v>33</v>
      </c>
      <c r="P13" s="46">
        <v>44</v>
      </c>
      <c r="Q13" s="46">
        <v>146</v>
      </c>
      <c r="R13" s="46">
        <v>14</v>
      </c>
      <c r="S13" s="46">
        <v>12</v>
      </c>
      <c r="T13" s="6">
        <f t="shared" si="2"/>
        <v>226</v>
      </c>
      <c r="U13" s="2">
        <f t="shared" ref="U13:U21" si="4">T10+T11+T12+T13</f>
        <v>820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28</v>
      </c>
      <c r="C14" s="46">
        <v>101</v>
      </c>
      <c r="D14" s="46">
        <v>21</v>
      </c>
      <c r="E14" s="46">
        <v>9</v>
      </c>
      <c r="F14" s="6">
        <f t="shared" si="0"/>
        <v>179.5</v>
      </c>
      <c r="G14" s="2">
        <f t="shared" ref="G14:G19" si="5">F11+F12+F13+F14</f>
        <v>744</v>
      </c>
      <c r="H14" s="19" t="s">
        <v>9</v>
      </c>
      <c r="I14" s="46">
        <v>33</v>
      </c>
      <c r="J14" s="46">
        <v>87</v>
      </c>
      <c r="K14" s="46">
        <v>12</v>
      </c>
      <c r="L14" s="46">
        <v>4</v>
      </c>
      <c r="M14" s="6">
        <f t="shared" si="1"/>
        <v>137.5</v>
      </c>
      <c r="N14" s="2">
        <f t="shared" si="3"/>
        <v>684.5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649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27</v>
      </c>
      <c r="C15" s="46">
        <v>92</v>
      </c>
      <c r="D15" s="46">
        <v>18</v>
      </c>
      <c r="E15" s="46">
        <v>10</v>
      </c>
      <c r="F15" s="6">
        <f t="shared" si="0"/>
        <v>166.5</v>
      </c>
      <c r="G15" s="2">
        <f t="shared" si="5"/>
        <v>709.5</v>
      </c>
      <c r="H15" s="19" t="s">
        <v>12</v>
      </c>
      <c r="I15" s="46">
        <v>32</v>
      </c>
      <c r="J15" s="46">
        <v>82</v>
      </c>
      <c r="K15" s="46">
        <v>10</v>
      </c>
      <c r="L15" s="46">
        <v>6</v>
      </c>
      <c r="M15" s="6">
        <f t="shared" si="1"/>
        <v>133</v>
      </c>
      <c r="N15" s="2">
        <f t="shared" si="3"/>
        <v>609.5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452.5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24</v>
      </c>
      <c r="C16" s="46">
        <v>88</v>
      </c>
      <c r="D16" s="46">
        <v>14</v>
      </c>
      <c r="E16" s="46">
        <v>6</v>
      </c>
      <c r="F16" s="6">
        <f t="shared" si="0"/>
        <v>143</v>
      </c>
      <c r="G16" s="2">
        <f t="shared" si="5"/>
        <v>674.5</v>
      </c>
      <c r="H16" s="19" t="s">
        <v>15</v>
      </c>
      <c r="I16" s="46">
        <v>30</v>
      </c>
      <c r="J16" s="46">
        <v>96</v>
      </c>
      <c r="K16" s="46">
        <v>9</v>
      </c>
      <c r="L16" s="46">
        <v>5</v>
      </c>
      <c r="M16" s="6">
        <f t="shared" si="1"/>
        <v>141.5</v>
      </c>
      <c r="N16" s="2">
        <f t="shared" si="3"/>
        <v>565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226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34</v>
      </c>
      <c r="C17" s="46">
        <v>93</v>
      </c>
      <c r="D17" s="46">
        <v>13</v>
      </c>
      <c r="E17" s="46">
        <v>17</v>
      </c>
      <c r="F17" s="6">
        <f t="shared" si="0"/>
        <v>178.5</v>
      </c>
      <c r="G17" s="2">
        <f t="shared" si="5"/>
        <v>667.5</v>
      </c>
      <c r="H17" s="19" t="s">
        <v>18</v>
      </c>
      <c r="I17" s="46">
        <v>31</v>
      </c>
      <c r="J17" s="46">
        <v>102</v>
      </c>
      <c r="K17" s="46">
        <v>15</v>
      </c>
      <c r="L17" s="46">
        <v>9</v>
      </c>
      <c r="M17" s="6">
        <f t="shared" si="1"/>
        <v>170</v>
      </c>
      <c r="N17" s="2">
        <f t="shared" si="3"/>
        <v>582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78</v>
      </c>
      <c r="D18" s="46">
        <v>16</v>
      </c>
      <c r="E18" s="46">
        <v>14</v>
      </c>
      <c r="F18" s="6">
        <f t="shared" si="0"/>
        <v>160.5</v>
      </c>
      <c r="G18" s="2">
        <f t="shared" si="5"/>
        <v>648.5</v>
      </c>
      <c r="H18" s="19" t="s">
        <v>20</v>
      </c>
      <c r="I18" s="46">
        <v>38</v>
      </c>
      <c r="J18" s="46">
        <v>117</v>
      </c>
      <c r="K18" s="46">
        <v>16</v>
      </c>
      <c r="L18" s="46">
        <v>13</v>
      </c>
      <c r="M18" s="6">
        <f t="shared" si="1"/>
        <v>200.5</v>
      </c>
      <c r="N18" s="2">
        <f t="shared" si="3"/>
        <v>645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108</v>
      </c>
      <c r="D19" s="47">
        <v>14</v>
      </c>
      <c r="E19" s="47">
        <v>5</v>
      </c>
      <c r="F19" s="7">
        <f t="shared" si="0"/>
        <v>167.5</v>
      </c>
      <c r="G19" s="3">
        <f t="shared" si="5"/>
        <v>649.5</v>
      </c>
      <c r="H19" s="20" t="s">
        <v>22</v>
      </c>
      <c r="I19" s="45">
        <v>44</v>
      </c>
      <c r="J19" s="45">
        <v>97</v>
      </c>
      <c r="K19" s="45">
        <v>10</v>
      </c>
      <c r="L19" s="45">
        <v>14</v>
      </c>
      <c r="M19" s="6">
        <f t="shared" si="1"/>
        <v>174</v>
      </c>
      <c r="N19" s="2">
        <f>M16+M17+M18+M19</f>
        <v>686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46</v>
      </c>
      <c r="C20" s="45">
        <v>112</v>
      </c>
      <c r="D20" s="45">
        <v>12</v>
      </c>
      <c r="E20" s="45">
        <v>11</v>
      </c>
      <c r="F20" s="8">
        <f t="shared" si="0"/>
        <v>186.5</v>
      </c>
      <c r="G20" s="35"/>
      <c r="H20" s="19" t="s">
        <v>24</v>
      </c>
      <c r="I20" s="46">
        <v>48</v>
      </c>
      <c r="J20" s="46">
        <v>128</v>
      </c>
      <c r="K20" s="46">
        <v>17</v>
      </c>
      <c r="L20" s="46">
        <v>12</v>
      </c>
      <c r="M20" s="8">
        <f t="shared" si="1"/>
        <v>216</v>
      </c>
      <c r="N20" s="2">
        <f>M17+M18+M19+M20</f>
        <v>760.5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117</v>
      </c>
      <c r="D21" s="46">
        <v>11</v>
      </c>
      <c r="E21" s="46">
        <v>14</v>
      </c>
      <c r="F21" s="6">
        <f t="shared" si="0"/>
        <v>187.5</v>
      </c>
      <c r="G21" s="36"/>
      <c r="H21" s="20" t="s">
        <v>25</v>
      </c>
      <c r="I21" s="46">
        <v>43</v>
      </c>
      <c r="J21" s="46">
        <v>121</v>
      </c>
      <c r="K21" s="46">
        <v>18</v>
      </c>
      <c r="L21" s="46">
        <v>10</v>
      </c>
      <c r="M21" s="6">
        <f t="shared" si="1"/>
        <v>203.5</v>
      </c>
      <c r="N21" s="2">
        <f>M18+M19+M20+M21</f>
        <v>794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119</v>
      </c>
      <c r="D22" s="46">
        <v>21</v>
      </c>
      <c r="E22" s="46">
        <v>9</v>
      </c>
      <c r="F22" s="6">
        <f t="shared" si="0"/>
        <v>195.5</v>
      </c>
      <c r="G22" s="2"/>
      <c r="H22" s="21" t="s">
        <v>26</v>
      </c>
      <c r="I22" s="47">
        <v>30</v>
      </c>
      <c r="J22" s="47">
        <v>124</v>
      </c>
      <c r="K22" s="47">
        <v>11</v>
      </c>
      <c r="L22" s="47">
        <v>16</v>
      </c>
      <c r="M22" s="6">
        <f t="shared" si="1"/>
        <v>201</v>
      </c>
      <c r="N22" s="3">
        <f>M19+M20+M21+M22</f>
        <v>794.5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4" t="s">
        <v>47</v>
      </c>
      <c r="B23" s="135"/>
      <c r="C23" s="140" t="s">
        <v>50</v>
      </c>
      <c r="D23" s="141"/>
      <c r="E23" s="141"/>
      <c r="F23" s="142"/>
      <c r="G23" s="53">
        <f>MAX(G13:G19)</f>
        <v>744</v>
      </c>
      <c r="H23" s="138" t="s">
        <v>48</v>
      </c>
      <c r="I23" s="139"/>
      <c r="J23" s="131" t="s">
        <v>50</v>
      </c>
      <c r="K23" s="132"/>
      <c r="L23" s="132"/>
      <c r="M23" s="133"/>
      <c r="N23" s="54">
        <f>MAX(N10:N22)</f>
        <v>794.5</v>
      </c>
      <c r="O23" s="134" t="s">
        <v>49</v>
      </c>
      <c r="P23" s="135"/>
      <c r="Q23" s="140" t="s">
        <v>50</v>
      </c>
      <c r="R23" s="141"/>
      <c r="S23" s="141"/>
      <c r="T23" s="142"/>
      <c r="U23" s="53">
        <f>MAX(U13:U21)</f>
        <v>820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6"/>
      <c r="B24" s="137"/>
      <c r="C24" s="52" t="s">
        <v>73</v>
      </c>
      <c r="D24" s="55"/>
      <c r="E24" s="55"/>
      <c r="F24" s="56" t="s">
        <v>66</v>
      </c>
      <c r="G24" s="57"/>
      <c r="H24" s="136"/>
      <c r="I24" s="137"/>
      <c r="J24" s="52" t="s">
        <v>73</v>
      </c>
      <c r="K24" s="55"/>
      <c r="L24" s="55"/>
      <c r="M24" s="56" t="s">
        <v>93</v>
      </c>
      <c r="N24" s="57"/>
      <c r="O24" s="136"/>
      <c r="P24" s="137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3" t="s">
        <v>51</v>
      </c>
      <c r="B26" s="143"/>
      <c r="C26" s="143"/>
      <c r="D26" s="143"/>
      <c r="E26" s="14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M15" sqref="M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7" t="s">
        <v>62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4" t="s">
        <v>54</v>
      </c>
      <c r="B5" s="144"/>
      <c r="C5" s="144"/>
      <c r="D5" s="26"/>
      <c r="E5" s="149" t="str">
        <f>'G-1'!E4:H4</f>
        <v>DE OBRA</v>
      </c>
      <c r="F5" s="149"/>
      <c r="G5" s="149"/>
      <c r="H5" s="14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49" t="str">
        <f>'G-1'!D5:H5</f>
        <v>CALLE 17 X CARRERA 30</v>
      </c>
      <c r="E6" s="149"/>
      <c r="F6" s="149"/>
      <c r="G6" s="149"/>
      <c r="H6" s="149"/>
      <c r="I6" s="145" t="s">
        <v>53</v>
      </c>
      <c r="J6" s="145"/>
      <c r="K6" s="145"/>
      <c r="L6" s="150">
        <f>'G-1'!L5:N5</f>
        <v>500</v>
      </c>
      <c r="M6" s="150"/>
      <c r="N6" s="150"/>
      <c r="O6" s="12"/>
      <c r="P6" s="145" t="s">
        <v>58</v>
      </c>
      <c r="Q6" s="145"/>
      <c r="R6" s="145"/>
      <c r="S6" s="160">
        <f>'G-1'!S6:U6</f>
        <v>44169</v>
      </c>
      <c r="T6" s="160"/>
      <c r="U6" s="160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2" t="s">
        <v>36</v>
      </c>
      <c r="B8" s="154" t="s">
        <v>34</v>
      </c>
      <c r="C8" s="155"/>
      <c r="D8" s="155"/>
      <c r="E8" s="156"/>
      <c r="F8" s="152" t="s">
        <v>35</v>
      </c>
      <c r="G8" s="152" t="s">
        <v>37</v>
      </c>
      <c r="H8" s="152" t="s">
        <v>36</v>
      </c>
      <c r="I8" s="154" t="s">
        <v>34</v>
      </c>
      <c r="J8" s="155"/>
      <c r="K8" s="155"/>
      <c r="L8" s="156"/>
      <c r="M8" s="152" t="s">
        <v>35</v>
      </c>
      <c r="N8" s="152" t="s">
        <v>37</v>
      </c>
      <c r="O8" s="152" t="s">
        <v>36</v>
      </c>
      <c r="P8" s="154" t="s">
        <v>34</v>
      </c>
      <c r="Q8" s="155"/>
      <c r="R8" s="155"/>
      <c r="S8" s="156"/>
      <c r="T8" s="152" t="s">
        <v>35</v>
      </c>
      <c r="U8" s="152" t="s">
        <v>37</v>
      </c>
    </row>
    <row r="9" spans="1:28" ht="12" customHeight="1" x14ac:dyDescent="0.2">
      <c r="A9" s="153"/>
      <c r="B9" s="15" t="s">
        <v>52</v>
      </c>
      <c r="C9" s="15" t="s">
        <v>0</v>
      </c>
      <c r="D9" s="15" t="s">
        <v>2</v>
      </c>
      <c r="E9" s="16" t="s">
        <v>3</v>
      </c>
      <c r="F9" s="153"/>
      <c r="G9" s="153"/>
      <c r="H9" s="153"/>
      <c r="I9" s="17" t="s">
        <v>52</v>
      </c>
      <c r="J9" s="17" t="s">
        <v>0</v>
      </c>
      <c r="K9" s="15" t="s">
        <v>2</v>
      </c>
      <c r="L9" s="16" t="s">
        <v>3</v>
      </c>
      <c r="M9" s="153"/>
      <c r="N9" s="153"/>
      <c r="O9" s="153"/>
      <c r="P9" s="17" t="s">
        <v>52</v>
      </c>
      <c r="Q9" s="17" t="s">
        <v>0</v>
      </c>
      <c r="R9" s="15" t="s">
        <v>2</v>
      </c>
      <c r="S9" s="16" t="s">
        <v>3</v>
      </c>
      <c r="T9" s="153"/>
      <c r="U9" s="153"/>
    </row>
    <row r="10" spans="1:28" ht="24" customHeight="1" x14ac:dyDescent="0.2">
      <c r="A10" s="18" t="s">
        <v>11</v>
      </c>
      <c r="B10" s="46">
        <f>'G-1'!B10+'G-2'!B10+'G-4'!B10</f>
        <v>373</v>
      </c>
      <c r="C10" s="46">
        <f>'G-1'!C10+'G-2'!C10+'G-4'!C10</f>
        <v>452</v>
      </c>
      <c r="D10" s="46">
        <f>'G-1'!D10+'G-2'!D10+'G-4'!D10</f>
        <v>86</v>
      </c>
      <c r="E10" s="46">
        <f>'G-1'!E10+'G-2'!E10+'G-4'!E10</f>
        <v>26</v>
      </c>
      <c r="F10" s="6">
        <f t="shared" ref="F10:F22" si="0">B10*0.5+C10*1+D10*2+E10*2.5</f>
        <v>875.5</v>
      </c>
      <c r="G10" s="2"/>
      <c r="H10" s="19" t="s">
        <v>4</v>
      </c>
      <c r="I10" s="46">
        <f>'G-1'!I10+'G-2'!I10+'G-4'!I10</f>
        <v>286</v>
      </c>
      <c r="J10" s="46">
        <f>'G-1'!J10+'G-2'!J10+'G-4'!J10</f>
        <v>379</v>
      </c>
      <c r="K10" s="46">
        <f>'G-1'!K10+'G-2'!K10+'G-4'!K10</f>
        <v>64</v>
      </c>
      <c r="L10" s="46">
        <f>'G-1'!L10+'G-2'!L10+'G-4'!L10</f>
        <v>36</v>
      </c>
      <c r="M10" s="6">
        <f t="shared" ref="M10:M22" si="1">I10*0.5+J10*1+K10*2+L10*2.5</f>
        <v>740</v>
      </c>
      <c r="N10" s="9">
        <f>F20+F21+F22+M10</f>
        <v>2924</v>
      </c>
      <c r="O10" s="19" t="s">
        <v>43</v>
      </c>
      <c r="P10" s="46">
        <f>'G-1'!P10+'G-2'!P10+'G-4'!P10</f>
        <v>240</v>
      </c>
      <c r="Q10" s="46">
        <f>'G-1'!Q10+'G-2'!Q10+'G-4'!Q10</f>
        <v>390</v>
      </c>
      <c r="R10" s="46">
        <f>'G-1'!R10+'G-2'!R10+'G-4'!R10</f>
        <v>76</v>
      </c>
      <c r="S10" s="46">
        <f>'G-1'!S10+'G-2'!S10+'G-4'!S10</f>
        <v>32</v>
      </c>
      <c r="T10" s="6">
        <f t="shared" ref="T10:T21" si="2">P10*0.5+Q10*1+R10*2+S10*2.5</f>
        <v>742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421</v>
      </c>
      <c r="C11" s="46">
        <f>'G-1'!C11+'G-2'!C11+'G-4'!C11</f>
        <v>461</v>
      </c>
      <c r="D11" s="46">
        <f>'G-1'!D11+'G-2'!D11+'G-4'!D11</f>
        <v>89</v>
      </c>
      <c r="E11" s="46">
        <f>'G-1'!E11+'G-2'!E11+'G-4'!E11</f>
        <v>29</v>
      </c>
      <c r="F11" s="6">
        <f t="shared" si="0"/>
        <v>922</v>
      </c>
      <c r="G11" s="2"/>
      <c r="H11" s="19" t="s">
        <v>5</v>
      </c>
      <c r="I11" s="46">
        <f>'G-1'!I11+'G-2'!I11+'G-4'!I11</f>
        <v>280</v>
      </c>
      <c r="J11" s="46">
        <f>'G-1'!J11+'G-2'!J11+'G-4'!J11</f>
        <v>425</v>
      </c>
      <c r="K11" s="46">
        <f>'G-1'!K11+'G-2'!K11+'G-4'!K11</f>
        <v>70</v>
      </c>
      <c r="L11" s="46">
        <f>'G-1'!L11+'G-2'!L11+'G-4'!L11</f>
        <v>34</v>
      </c>
      <c r="M11" s="6">
        <f t="shared" si="1"/>
        <v>790</v>
      </c>
      <c r="N11" s="9">
        <f>F21+F22+M10+M11</f>
        <v>2974</v>
      </c>
      <c r="O11" s="19" t="s">
        <v>44</v>
      </c>
      <c r="P11" s="46">
        <f>'G-1'!P11+'G-2'!P11+'G-4'!P11</f>
        <v>209</v>
      </c>
      <c r="Q11" s="46">
        <f>'G-1'!Q11+'G-2'!Q11+'G-4'!Q11</f>
        <v>389</v>
      </c>
      <c r="R11" s="46">
        <f>'G-1'!R11+'G-2'!R11+'G-4'!R11</f>
        <v>75</v>
      </c>
      <c r="S11" s="46">
        <f>'G-1'!S11+'G-2'!S11+'G-4'!S11</f>
        <v>45</v>
      </c>
      <c r="T11" s="6">
        <f t="shared" si="2"/>
        <v>756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324</v>
      </c>
      <c r="C12" s="46">
        <f>'G-1'!C12+'G-2'!C12+'G-4'!C12</f>
        <v>431</v>
      </c>
      <c r="D12" s="46">
        <f>'G-1'!D12+'G-2'!D12+'G-4'!D12</f>
        <v>89</v>
      </c>
      <c r="E12" s="46">
        <f>'G-1'!E12+'G-2'!E12+'G-4'!E12</f>
        <v>30</v>
      </c>
      <c r="F12" s="6">
        <f t="shared" si="0"/>
        <v>846</v>
      </c>
      <c r="G12" s="2"/>
      <c r="H12" s="19" t="s">
        <v>6</v>
      </c>
      <c r="I12" s="46">
        <f>'G-1'!I12+'G-2'!I12+'G-4'!I12</f>
        <v>309</v>
      </c>
      <c r="J12" s="46">
        <f>'G-1'!J12+'G-2'!J12+'G-4'!J12</f>
        <v>401</v>
      </c>
      <c r="K12" s="46">
        <f>'G-1'!K12+'G-2'!K12+'G-4'!K12</f>
        <v>63</v>
      </c>
      <c r="L12" s="46">
        <f>'G-1'!L12+'G-2'!L12+'G-4'!L12</f>
        <v>42</v>
      </c>
      <c r="M12" s="6">
        <f t="shared" si="1"/>
        <v>786.5</v>
      </c>
      <c r="N12" s="2">
        <f>F22+M10+M11+M12</f>
        <v>3058</v>
      </c>
      <c r="O12" s="19" t="s">
        <v>32</v>
      </c>
      <c r="P12" s="46">
        <f>'G-1'!P12+'G-2'!P12+'G-4'!P12</f>
        <v>241</v>
      </c>
      <c r="Q12" s="46">
        <f>'G-1'!Q12+'G-2'!Q12+'G-4'!Q12</f>
        <v>418</v>
      </c>
      <c r="R12" s="46">
        <f>'G-1'!R12+'G-2'!R12+'G-4'!R12</f>
        <v>77</v>
      </c>
      <c r="S12" s="46">
        <f>'G-1'!S12+'G-2'!S12+'G-4'!S12</f>
        <v>40</v>
      </c>
      <c r="T12" s="6">
        <f t="shared" si="2"/>
        <v>792.5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312</v>
      </c>
      <c r="C13" s="46">
        <f>'G-1'!C13+'G-2'!C13+'G-4'!C13</f>
        <v>474</v>
      </c>
      <c r="D13" s="46">
        <f>'G-1'!D13+'G-2'!D13+'G-4'!D13</f>
        <v>109</v>
      </c>
      <c r="E13" s="46">
        <f>'G-1'!E13+'G-2'!E13+'G-4'!E13</f>
        <v>28</v>
      </c>
      <c r="F13" s="6">
        <f t="shared" si="0"/>
        <v>918</v>
      </c>
      <c r="G13" s="2">
        <f t="shared" ref="G13:G19" si="3">F10+F11+F12+F13</f>
        <v>3561.5</v>
      </c>
      <c r="H13" s="19" t="s">
        <v>7</v>
      </c>
      <c r="I13" s="46">
        <f>'G-1'!I13+'G-2'!I13+'G-4'!I13</f>
        <v>292</v>
      </c>
      <c r="J13" s="46">
        <f>'G-1'!J13+'G-2'!J13+'G-4'!J13</f>
        <v>376</v>
      </c>
      <c r="K13" s="46">
        <f>'G-1'!K13+'G-2'!K13+'G-4'!K13</f>
        <v>63</v>
      </c>
      <c r="L13" s="46">
        <f>'G-1'!L13+'G-2'!L13+'G-4'!L13</f>
        <v>32</v>
      </c>
      <c r="M13" s="6">
        <f t="shared" si="1"/>
        <v>728</v>
      </c>
      <c r="N13" s="2">
        <f t="shared" ref="N13:N18" si="4">M10+M11+M12+M13</f>
        <v>3044.5</v>
      </c>
      <c r="O13" s="19" t="s">
        <v>33</v>
      </c>
      <c r="P13" s="46">
        <f>'G-1'!P13+'G-2'!P13+'G-4'!P13</f>
        <v>241</v>
      </c>
      <c r="Q13" s="46">
        <f>'G-1'!Q13+'G-2'!Q13+'G-4'!Q13</f>
        <v>437</v>
      </c>
      <c r="R13" s="46">
        <f>'G-1'!R13+'G-2'!R13+'G-4'!R13</f>
        <v>73</v>
      </c>
      <c r="S13" s="46">
        <f>'G-1'!S13+'G-2'!S13+'G-4'!S13</f>
        <v>38</v>
      </c>
      <c r="T13" s="6">
        <f t="shared" si="2"/>
        <v>798.5</v>
      </c>
      <c r="U13" s="2">
        <f t="shared" ref="U13:U21" si="5">T10+T11+T12+T13</f>
        <v>3089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286</v>
      </c>
      <c r="C14" s="46">
        <f>'G-1'!C14+'G-2'!C14+'G-4'!C14</f>
        <v>439</v>
      </c>
      <c r="D14" s="46">
        <f>'G-1'!D14+'G-2'!D14+'G-4'!D14</f>
        <v>104</v>
      </c>
      <c r="E14" s="46">
        <f>'G-1'!E14+'G-2'!E14+'G-4'!E14</f>
        <v>38</v>
      </c>
      <c r="F14" s="6">
        <f t="shared" si="0"/>
        <v>885</v>
      </c>
      <c r="G14" s="2">
        <f t="shared" si="3"/>
        <v>3571</v>
      </c>
      <c r="H14" s="19" t="s">
        <v>9</v>
      </c>
      <c r="I14" s="46">
        <f>'G-1'!I14+'G-2'!I14+'G-4'!I14</f>
        <v>273</v>
      </c>
      <c r="J14" s="46">
        <f>'G-1'!J14+'G-2'!J14+'G-4'!J14</f>
        <v>348</v>
      </c>
      <c r="K14" s="46">
        <f>'G-1'!K14+'G-2'!K14+'G-4'!K14</f>
        <v>56</v>
      </c>
      <c r="L14" s="46">
        <f>'G-1'!L14+'G-2'!L14+'G-4'!L14</f>
        <v>25</v>
      </c>
      <c r="M14" s="6">
        <f t="shared" si="1"/>
        <v>659</v>
      </c>
      <c r="N14" s="2">
        <f t="shared" si="4"/>
        <v>2963.5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2347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250</v>
      </c>
      <c r="C15" s="46">
        <f>'G-1'!C15+'G-2'!C15+'G-4'!C15</f>
        <v>411</v>
      </c>
      <c r="D15" s="46">
        <f>'G-1'!D15+'G-2'!D15+'G-4'!D15</f>
        <v>87</v>
      </c>
      <c r="E15" s="46">
        <f>'G-1'!E15+'G-2'!E15+'G-4'!E15</f>
        <v>29</v>
      </c>
      <c r="F15" s="6">
        <f t="shared" si="0"/>
        <v>782.5</v>
      </c>
      <c r="G15" s="2">
        <f t="shared" si="3"/>
        <v>3431.5</v>
      </c>
      <c r="H15" s="19" t="s">
        <v>12</v>
      </c>
      <c r="I15" s="46">
        <f>'G-1'!I15+'G-2'!I15+'G-4'!I15</f>
        <v>255</v>
      </c>
      <c r="J15" s="46">
        <f>'G-1'!J15+'G-2'!J15+'G-4'!J15</f>
        <v>349</v>
      </c>
      <c r="K15" s="46">
        <f>'G-1'!K15+'G-2'!K15+'G-4'!K15</f>
        <v>52</v>
      </c>
      <c r="L15" s="46">
        <f>'G-1'!L15+'G-2'!L15+'G-4'!L15</f>
        <v>23</v>
      </c>
      <c r="M15" s="6">
        <f t="shared" si="1"/>
        <v>638</v>
      </c>
      <c r="N15" s="2">
        <f t="shared" si="4"/>
        <v>2811.5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1591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235</v>
      </c>
      <c r="C16" s="46">
        <f>'G-1'!C16+'G-2'!C16+'G-4'!C16</f>
        <v>360</v>
      </c>
      <c r="D16" s="46">
        <f>'G-1'!D16+'G-2'!D16+'G-4'!D16</f>
        <v>81</v>
      </c>
      <c r="E16" s="46">
        <f>'G-1'!E16+'G-2'!E16+'G-4'!E16</f>
        <v>40</v>
      </c>
      <c r="F16" s="6">
        <f t="shared" si="0"/>
        <v>739.5</v>
      </c>
      <c r="G16" s="2">
        <f t="shared" si="3"/>
        <v>3325</v>
      </c>
      <c r="H16" s="19" t="s">
        <v>15</v>
      </c>
      <c r="I16" s="46">
        <f>'G-1'!I16+'G-2'!I16+'G-4'!I16</f>
        <v>238</v>
      </c>
      <c r="J16" s="46">
        <f>'G-1'!J16+'G-2'!J16+'G-4'!J16</f>
        <v>365</v>
      </c>
      <c r="K16" s="46">
        <f>'G-1'!K16+'G-2'!K16+'G-4'!K16</f>
        <v>47</v>
      </c>
      <c r="L16" s="46">
        <f>'G-1'!L16+'G-2'!L16+'G-4'!L16</f>
        <v>18</v>
      </c>
      <c r="M16" s="6">
        <f t="shared" si="1"/>
        <v>623</v>
      </c>
      <c r="N16" s="2">
        <f t="shared" si="4"/>
        <v>2648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798.5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287</v>
      </c>
      <c r="C17" s="46">
        <f>'G-1'!C17+'G-2'!C17+'G-4'!C17</f>
        <v>392</v>
      </c>
      <c r="D17" s="46">
        <f>'G-1'!D17+'G-2'!D17+'G-4'!D17</f>
        <v>69</v>
      </c>
      <c r="E17" s="46">
        <f>'G-1'!E17+'G-2'!E17+'G-4'!E17</f>
        <v>58</v>
      </c>
      <c r="F17" s="6">
        <f t="shared" si="0"/>
        <v>818.5</v>
      </c>
      <c r="G17" s="2">
        <f t="shared" si="3"/>
        <v>3225.5</v>
      </c>
      <c r="H17" s="19" t="s">
        <v>18</v>
      </c>
      <c r="I17" s="46">
        <f>'G-1'!I17+'G-2'!I17+'G-4'!I17</f>
        <v>201</v>
      </c>
      <c r="J17" s="46">
        <f>'G-1'!J17+'G-2'!J17+'G-4'!J17</f>
        <v>356</v>
      </c>
      <c r="K17" s="46">
        <f>'G-1'!K17+'G-2'!K17+'G-4'!K17</f>
        <v>63</v>
      </c>
      <c r="L17" s="46">
        <f>'G-1'!L17+'G-2'!L17+'G-4'!L17</f>
        <v>28</v>
      </c>
      <c r="M17" s="6">
        <f t="shared" si="1"/>
        <v>652.5</v>
      </c>
      <c r="N17" s="2">
        <f t="shared" si="4"/>
        <v>2572.5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221</v>
      </c>
      <c r="C18" s="46">
        <f>'G-1'!C18+'G-2'!C18+'G-4'!C18</f>
        <v>359</v>
      </c>
      <c r="D18" s="46">
        <f>'G-1'!D18+'G-2'!D18+'G-4'!D18</f>
        <v>76</v>
      </c>
      <c r="E18" s="46">
        <f>'G-1'!E18+'G-2'!E18+'G-4'!E18</f>
        <v>40</v>
      </c>
      <c r="F18" s="6">
        <f t="shared" si="0"/>
        <v>721.5</v>
      </c>
      <c r="G18" s="2">
        <f t="shared" si="3"/>
        <v>3062</v>
      </c>
      <c r="H18" s="19" t="s">
        <v>20</v>
      </c>
      <c r="I18" s="46">
        <f>'G-1'!I18+'G-2'!I18+'G-4'!I18</f>
        <v>238</v>
      </c>
      <c r="J18" s="46">
        <f>'G-1'!J18+'G-2'!J18+'G-4'!J18</f>
        <v>390</v>
      </c>
      <c r="K18" s="46">
        <f>'G-1'!K18+'G-2'!K18+'G-4'!K18</f>
        <v>74</v>
      </c>
      <c r="L18" s="46">
        <f>'G-1'!L18+'G-2'!L18+'G-4'!L18</f>
        <v>33</v>
      </c>
      <c r="M18" s="6">
        <f t="shared" si="1"/>
        <v>739.5</v>
      </c>
      <c r="N18" s="2">
        <f t="shared" si="4"/>
        <v>2653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262</v>
      </c>
      <c r="C19" s="46">
        <f>'G-1'!C19+'G-2'!C19+'G-4'!C19</f>
        <v>408</v>
      </c>
      <c r="D19" s="46">
        <f>'G-1'!D19+'G-2'!D19+'G-4'!D19</f>
        <v>74</v>
      </c>
      <c r="E19" s="46">
        <f>'G-1'!E19+'G-2'!E19+'G-4'!E19</f>
        <v>32</v>
      </c>
      <c r="F19" s="7">
        <f t="shared" si="0"/>
        <v>767</v>
      </c>
      <c r="G19" s="3">
        <f t="shared" si="3"/>
        <v>3046.5</v>
      </c>
      <c r="H19" s="20" t="s">
        <v>22</v>
      </c>
      <c r="I19" s="46">
        <f>'G-1'!I19+'G-2'!I19+'G-4'!I19</f>
        <v>245</v>
      </c>
      <c r="J19" s="46">
        <f>'G-1'!J19+'G-2'!J19+'G-4'!J19</f>
        <v>361</v>
      </c>
      <c r="K19" s="46">
        <f>'G-1'!K19+'G-2'!K19+'G-4'!K19</f>
        <v>70</v>
      </c>
      <c r="L19" s="46">
        <f>'G-1'!L19+'G-2'!L19+'G-4'!L19</f>
        <v>40</v>
      </c>
      <c r="M19" s="6">
        <f t="shared" si="1"/>
        <v>723.5</v>
      </c>
      <c r="N19" s="2">
        <f>M16+M17+M18+M19</f>
        <v>2738.5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270</v>
      </c>
      <c r="C20" s="45">
        <f>'G-1'!C20+'G-2'!C20+'G-4'!C20</f>
        <v>379</v>
      </c>
      <c r="D20" s="45">
        <f>'G-1'!D20+'G-2'!D20+'G-4'!D20</f>
        <v>63</v>
      </c>
      <c r="E20" s="45">
        <f>'G-1'!E20+'G-2'!E20+'G-4'!E20</f>
        <v>40</v>
      </c>
      <c r="F20" s="8">
        <f t="shared" si="0"/>
        <v>740</v>
      </c>
      <c r="G20" s="35"/>
      <c r="H20" s="19" t="s">
        <v>24</v>
      </c>
      <c r="I20" s="46">
        <f>'G-1'!I20+'G-2'!I20+'G-4'!I20</f>
        <v>255</v>
      </c>
      <c r="J20" s="46">
        <f>'G-1'!J20+'G-2'!J20+'G-4'!J20</f>
        <v>387</v>
      </c>
      <c r="K20" s="46">
        <f>'G-1'!K20+'G-2'!K20+'G-4'!K20</f>
        <v>88</v>
      </c>
      <c r="L20" s="46">
        <f>'G-1'!L20+'G-2'!L20+'G-4'!L20</f>
        <v>39</v>
      </c>
      <c r="M20" s="8">
        <f t="shared" si="1"/>
        <v>788</v>
      </c>
      <c r="N20" s="2">
        <f>M17+M18+M19+M20</f>
        <v>2903.5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251</v>
      </c>
      <c r="C21" s="45">
        <f>'G-1'!C21+'G-2'!C21+'G-4'!C21</f>
        <v>363</v>
      </c>
      <c r="D21" s="45">
        <f>'G-1'!D21+'G-2'!D21+'G-4'!D21</f>
        <v>62</v>
      </c>
      <c r="E21" s="45">
        <f>'G-1'!E21+'G-2'!E21+'G-4'!E21</f>
        <v>36</v>
      </c>
      <c r="F21" s="6">
        <f t="shared" si="0"/>
        <v>702.5</v>
      </c>
      <c r="G21" s="36"/>
      <c r="H21" s="20" t="s">
        <v>25</v>
      </c>
      <c r="I21" s="46">
        <f>'G-1'!I21+'G-2'!I21+'G-4'!I21</f>
        <v>258</v>
      </c>
      <c r="J21" s="46">
        <f>'G-1'!J21+'G-2'!J21+'G-4'!J21</f>
        <v>384</v>
      </c>
      <c r="K21" s="46">
        <f>'G-1'!K21+'G-2'!K21+'G-4'!K21</f>
        <v>75</v>
      </c>
      <c r="L21" s="46">
        <f>'G-1'!L21+'G-2'!L21+'G-4'!L21</f>
        <v>49</v>
      </c>
      <c r="M21" s="6">
        <f t="shared" si="1"/>
        <v>785.5</v>
      </c>
      <c r="N21" s="2">
        <f>M18+M19+M20+M21</f>
        <v>3036.5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247</v>
      </c>
      <c r="C22" s="45">
        <f>'G-1'!C22+'G-2'!C22+'G-4'!C22</f>
        <v>399</v>
      </c>
      <c r="D22" s="45">
        <f>'G-1'!D22+'G-2'!D22+'G-4'!D22</f>
        <v>67</v>
      </c>
      <c r="E22" s="45">
        <f>'G-1'!E22+'G-2'!E22+'G-4'!E22</f>
        <v>34</v>
      </c>
      <c r="F22" s="6">
        <f t="shared" si="0"/>
        <v>741.5</v>
      </c>
      <c r="G22" s="2"/>
      <c r="H22" s="21" t="s">
        <v>26</v>
      </c>
      <c r="I22" s="46">
        <f>'G-1'!I22+'G-2'!I22+'G-4'!I22</f>
        <v>256</v>
      </c>
      <c r="J22" s="46">
        <f>'G-1'!J22+'G-2'!J22+'G-4'!J22</f>
        <v>405</v>
      </c>
      <c r="K22" s="46">
        <f>'G-1'!K22+'G-2'!K22+'G-4'!K22</f>
        <v>72</v>
      </c>
      <c r="L22" s="46">
        <f>'G-1'!L22+'G-2'!L22+'G-4'!L22</f>
        <v>39</v>
      </c>
      <c r="M22" s="6">
        <f t="shared" si="1"/>
        <v>774.5</v>
      </c>
      <c r="N22" s="3">
        <f>M19+M20+M21+M22</f>
        <v>3071.5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4" t="s">
        <v>47</v>
      </c>
      <c r="B23" s="135"/>
      <c r="C23" s="140" t="s">
        <v>50</v>
      </c>
      <c r="D23" s="141"/>
      <c r="E23" s="141"/>
      <c r="F23" s="142"/>
      <c r="G23" s="53">
        <f>MAX(G13:G19)</f>
        <v>3571</v>
      </c>
      <c r="H23" s="138" t="s">
        <v>48</v>
      </c>
      <c r="I23" s="139"/>
      <c r="J23" s="131" t="s">
        <v>50</v>
      </c>
      <c r="K23" s="132"/>
      <c r="L23" s="132"/>
      <c r="M23" s="133"/>
      <c r="N23" s="54">
        <f>MAX(N10:N22)</f>
        <v>3071.5</v>
      </c>
      <c r="O23" s="134" t="s">
        <v>49</v>
      </c>
      <c r="P23" s="135"/>
      <c r="Q23" s="140" t="s">
        <v>50</v>
      </c>
      <c r="R23" s="141"/>
      <c r="S23" s="141"/>
      <c r="T23" s="142"/>
      <c r="U23" s="53">
        <f>MAX(U13:U21)</f>
        <v>3089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6"/>
      <c r="B24" s="137"/>
      <c r="C24" s="52" t="s">
        <v>73</v>
      </c>
      <c r="D24" s="55"/>
      <c r="E24" s="55"/>
      <c r="F24" s="56" t="s">
        <v>66</v>
      </c>
      <c r="G24" s="57"/>
      <c r="H24" s="136"/>
      <c r="I24" s="137"/>
      <c r="J24" s="52" t="s">
        <v>73</v>
      </c>
      <c r="K24" s="55"/>
      <c r="L24" s="55"/>
      <c r="M24" s="56" t="s">
        <v>93</v>
      </c>
      <c r="N24" s="57"/>
      <c r="O24" s="136"/>
      <c r="P24" s="137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3" t="s">
        <v>51</v>
      </c>
      <c r="B26" s="143"/>
      <c r="C26" s="143"/>
      <c r="D26" s="143"/>
      <c r="E26" s="14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7" t="s">
        <v>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9" t="s">
        <v>60</v>
      </c>
      <c r="F4" s="149"/>
      <c r="G4" s="149"/>
      <c r="H4" s="14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49" t="str">
        <f>'G-1'!D5:H5</f>
        <v>CALLE 17 X CARRERA 30</v>
      </c>
      <c r="E5" s="149"/>
      <c r="F5" s="149"/>
      <c r="G5" s="149"/>
      <c r="H5" s="149"/>
      <c r="I5" s="145" t="s">
        <v>53</v>
      </c>
      <c r="J5" s="145"/>
      <c r="K5" s="145"/>
      <c r="L5" s="150">
        <f>'G-1'!L5:N5</f>
        <v>500</v>
      </c>
      <c r="M5" s="150"/>
      <c r="N5" s="150"/>
      <c r="O5" s="12"/>
      <c r="P5" s="145" t="s">
        <v>57</v>
      </c>
      <c r="Q5" s="145"/>
      <c r="R5" s="145"/>
      <c r="S5" s="148" t="s">
        <v>149</v>
      </c>
      <c r="T5" s="148"/>
      <c r="U5" s="148"/>
    </row>
    <row r="6" spans="1:28" ht="12.75" customHeight="1" x14ac:dyDescent="0.2">
      <c r="A6" s="145" t="s">
        <v>55</v>
      </c>
      <c r="B6" s="145"/>
      <c r="C6" s="145"/>
      <c r="D6" s="146" t="s">
        <v>157</v>
      </c>
      <c r="E6" s="146"/>
      <c r="F6" s="146"/>
      <c r="G6" s="146"/>
      <c r="H6" s="146"/>
      <c r="I6" s="145" t="s">
        <v>59</v>
      </c>
      <c r="J6" s="145"/>
      <c r="K6" s="145"/>
      <c r="L6" s="151">
        <v>1</v>
      </c>
      <c r="M6" s="151"/>
      <c r="N6" s="151"/>
      <c r="O6" s="42"/>
      <c r="P6" s="145" t="s">
        <v>58</v>
      </c>
      <c r="Q6" s="145"/>
      <c r="R6" s="145"/>
      <c r="S6" s="158">
        <f>'G-1'!S6:U6</f>
        <v>44169</v>
      </c>
      <c r="T6" s="158"/>
      <c r="U6" s="158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2" t="s">
        <v>36</v>
      </c>
      <c r="B8" s="154" t="s">
        <v>34</v>
      </c>
      <c r="C8" s="155"/>
      <c r="D8" s="155"/>
      <c r="E8" s="156"/>
      <c r="F8" s="152" t="s">
        <v>35</v>
      </c>
      <c r="G8" s="152" t="s">
        <v>37</v>
      </c>
      <c r="H8" s="152" t="s">
        <v>36</v>
      </c>
      <c r="I8" s="154" t="s">
        <v>34</v>
      </c>
      <c r="J8" s="155"/>
      <c r="K8" s="155"/>
      <c r="L8" s="156"/>
      <c r="M8" s="152" t="s">
        <v>35</v>
      </c>
      <c r="N8" s="152" t="s">
        <v>37</v>
      </c>
      <c r="O8" s="152" t="s">
        <v>36</v>
      </c>
      <c r="P8" s="154" t="s">
        <v>34</v>
      </c>
      <c r="Q8" s="155"/>
      <c r="R8" s="155"/>
      <c r="S8" s="156"/>
      <c r="T8" s="152" t="s">
        <v>35</v>
      </c>
      <c r="U8" s="152" t="s">
        <v>37</v>
      </c>
    </row>
    <row r="9" spans="1:28" ht="12" customHeight="1" x14ac:dyDescent="0.2">
      <c r="A9" s="153"/>
      <c r="B9" s="15" t="s">
        <v>52</v>
      </c>
      <c r="C9" s="15" t="s">
        <v>0</v>
      </c>
      <c r="D9" s="15" t="s">
        <v>2</v>
      </c>
      <c r="E9" s="16" t="s">
        <v>3</v>
      </c>
      <c r="F9" s="153"/>
      <c r="G9" s="153"/>
      <c r="H9" s="153"/>
      <c r="I9" s="17" t="s">
        <v>52</v>
      </c>
      <c r="J9" s="17" t="s">
        <v>0</v>
      </c>
      <c r="K9" s="15" t="s">
        <v>2</v>
      </c>
      <c r="L9" s="16" t="s">
        <v>3</v>
      </c>
      <c r="M9" s="153"/>
      <c r="N9" s="153"/>
      <c r="O9" s="153"/>
      <c r="P9" s="17" t="s">
        <v>52</v>
      </c>
      <c r="Q9" s="17" t="s">
        <v>0</v>
      </c>
      <c r="R9" s="15" t="s">
        <v>2</v>
      </c>
      <c r="S9" s="16" t="s">
        <v>3</v>
      </c>
      <c r="T9" s="153"/>
      <c r="U9" s="153"/>
    </row>
    <row r="10" spans="1:28" ht="24" customHeight="1" x14ac:dyDescent="0.2">
      <c r="A10" s="18" t="s">
        <v>11</v>
      </c>
      <c r="B10" s="46">
        <v>6</v>
      </c>
      <c r="C10" s="46">
        <v>1</v>
      </c>
      <c r="D10" s="46">
        <v>0</v>
      </c>
      <c r="E10" s="46">
        <v>0</v>
      </c>
      <c r="F10" s="6">
        <f t="shared" ref="F10:F22" si="0">B10*0.5+C10*1+D10*2+E10*2.5</f>
        <v>4</v>
      </c>
      <c r="G10" s="2"/>
      <c r="H10" s="19" t="s">
        <v>4</v>
      </c>
      <c r="I10" s="46">
        <v>11</v>
      </c>
      <c r="J10" s="46">
        <v>2</v>
      </c>
      <c r="K10" s="46">
        <v>0</v>
      </c>
      <c r="L10" s="46">
        <v>0</v>
      </c>
      <c r="M10" s="6">
        <f t="shared" ref="M10:M22" si="1">I10*0.5+J10*1+K10*2+L10*2.5</f>
        <v>7.5</v>
      </c>
      <c r="N10" s="9">
        <f>F20+F21+F22+M10</f>
        <v>22.5</v>
      </c>
      <c r="O10" s="19" t="s">
        <v>43</v>
      </c>
      <c r="P10" s="46">
        <v>6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3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0</v>
      </c>
      <c r="D11" s="46">
        <v>0</v>
      </c>
      <c r="E11" s="46">
        <v>1</v>
      </c>
      <c r="F11" s="6">
        <f t="shared" si="0"/>
        <v>6.5</v>
      </c>
      <c r="G11" s="2"/>
      <c r="H11" s="19" t="s">
        <v>5</v>
      </c>
      <c r="I11" s="46">
        <v>7</v>
      </c>
      <c r="J11" s="46">
        <v>1</v>
      </c>
      <c r="K11" s="46">
        <v>0</v>
      </c>
      <c r="L11" s="46">
        <v>0</v>
      </c>
      <c r="M11" s="6">
        <f t="shared" si="1"/>
        <v>4.5</v>
      </c>
      <c r="N11" s="9">
        <f>F21+F22+M10+M11</f>
        <v>24</v>
      </c>
      <c r="O11" s="19" t="s">
        <v>44</v>
      </c>
      <c r="P11" s="46">
        <v>2</v>
      </c>
      <c r="Q11" s="46">
        <v>1</v>
      </c>
      <c r="R11" s="46">
        <v>0</v>
      </c>
      <c r="S11" s="46">
        <v>0</v>
      </c>
      <c r="T11" s="6">
        <f t="shared" si="2"/>
        <v>2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1</v>
      </c>
      <c r="D12" s="46">
        <v>0</v>
      </c>
      <c r="E12" s="46">
        <v>0</v>
      </c>
      <c r="F12" s="6">
        <f t="shared" si="0"/>
        <v>3.5</v>
      </c>
      <c r="G12" s="2"/>
      <c r="H12" s="19" t="s">
        <v>6</v>
      </c>
      <c r="I12" s="46">
        <v>9</v>
      </c>
      <c r="J12" s="46">
        <v>0</v>
      </c>
      <c r="K12" s="46">
        <v>0</v>
      </c>
      <c r="L12" s="46">
        <v>1</v>
      </c>
      <c r="M12" s="6">
        <f t="shared" si="1"/>
        <v>7</v>
      </c>
      <c r="N12" s="2">
        <f>F22+M10+M11+M12</f>
        <v>24.5</v>
      </c>
      <c r="O12" s="19" t="s">
        <v>32</v>
      </c>
      <c r="P12" s="46">
        <v>10</v>
      </c>
      <c r="Q12" s="46">
        <v>9</v>
      </c>
      <c r="R12" s="46">
        <v>0</v>
      </c>
      <c r="S12" s="46">
        <v>2</v>
      </c>
      <c r="T12" s="6">
        <f t="shared" si="2"/>
        <v>19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0</v>
      </c>
      <c r="D13" s="46">
        <v>0</v>
      </c>
      <c r="E13" s="46">
        <v>0</v>
      </c>
      <c r="F13" s="6">
        <f t="shared" si="0"/>
        <v>3.5</v>
      </c>
      <c r="G13" s="2">
        <f t="shared" ref="G13:G19" si="3">F10+F11+F12+F13</f>
        <v>17.5</v>
      </c>
      <c r="H13" s="19" t="s">
        <v>7</v>
      </c>
      <c r="I13" s="46">
        <v>8</v>
      </c>
      <c r="J13" s="46">
        <v>0</v>
      </c>
      <c r="K13" s="46">
        <v>1</v>
      </c>
      <c r="L13" s="46">
        <v>1</v>
      </c>
      <c r="M13" s="6">
        <f t="shared" si="1"/>
        <v>8.5</v>
      </c>
      <c r="N13" s="2">
        <f t="shared" ref="N13:N18" si="4">M10+M11+M12+M13</f>
        <v>27.5</v>
      </c>
      <c r="O13" s="19" t="s">
        <v>33</v>
      </c>
      <c r="P13" s="46">
        <v>6</v>
      </c>
      <c r="Q13" s="46">
        <v>3</v>
      </c>
      <c r="R13" s="46">
        <v>0</v>
      </c>
      <c r="S13" s="46">
        <v>1</v>
      </c>
      <c r="T13" s="6">
        <f t="shared" si="2"/>
        <v>8.5</v>
      </c>
      <c r="U13" s="2">
        <f t="shared" ref="U13:U21" si="5">T10+T11+T12+T13</f>
        <v>32.5</v>
      </c>
      <c r="AB13" s="51">
        <v>241</v>
      </c>
    </row>
    <row r="14" spans="1:28" ht="24" customHeight="1" x14ac:dyDescent="0.2">
      <c r="A14" s="18" t="s">
        <v>21</v>
      </c>
      <c r="B14" s="46">
        <v>6</v>
      </c>
      <c r="C14" s="46">
        <v>2</v>
      </c>
      <c r="D14" s="46">
        <v>1</v>
      </c>
      <c r="E14" s="46">
        <v>0</v>
      </c>
      <c r="F14" s="6">
        <f t="shared" si="0"/>
        <v>7</v>
      </c>
      <c r="G14" s="2">
        <f t="shared" si="3"/>
        <v>20.5</v>
      </c>
      <c r="H14" s="19" t="s">
        <v>9</v>
      </c>
      <c r="I14" s="46">
        <v>6</v>
      </c>
      <c r="J14" s="46">
        <v>2</v>
      </c>
      <c r="K14" s="46">
        <v>0</v>
      </c>
      <c r="L14" s="46">
        <v>0</v>
      </c>
      <c r="M14" s="6">
        <f t="shared" si="1"/>
        <v>5</v>
      </c>
      <c r="N14" s="2">
        <f t="shared" si="4"/>
        <v>25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29.5</v>
      </c>
      <c r="AB14" s="51">
        <v>250</v>
      </c>
    </row>
    <row r="15" spans="1:28" ht="24" customHeight="1" x14ac:dyDescent="0.2">
      <c r="A15" s="18" t="s">
        <v>23</v>
      </c>
      <c r="B15" s="46">
        <v>2</v>
      </c>
      <c r="C15" s="46">
        <v>2</v>
      </c>
      <c r="D15" s="46">
        <v>0</v>
      </c>
      <c r="E15" s="46">
        <v>0</v>
      </c>
      <c r="F15" s="6">
        <f t="shared" si="0"/>
        <v>3</v>
      </c>
      <c r="G15" s="2">
        <f t="shared" si="3"/>
        <v>17</v>
      </c>
      <c r="H15" s="19" t="s">
        <v>12</v>
      </c>
      <c r="I15" s="46">
        <v>5</v>
      </c>
      <c r="J15" s="46">
        <v>1</v>
      </c>
      <c r="K15" s="46">
        <v>0</v>
      </c>
      <c r="L15" s="46">
        <v>0</v>
      </c>
      <c r="M15" s="6">
        <f t="shared" si="1"/>
        <v>3.5</v>
      </c>
      <c r="N15" s="2">
        <f t="shared" si="4"/>
        <v>24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27.5</v>
      </c>
      <c r="AB15" s="51">
        <v>262</v>
      </c>
    </row>
    <row r="16" spans="1:28" ht="24" customHeight="1" x14ac:dyDescent="0.2">
      <c r="A16" s="18" t="s">
        <v>39</v>
      </c>
      <c r="B16" s="46">
        <v>4</v>
      </c>
      <c r="C16" s="46">
        <v>1</v>
      </c>
      <c r="D16" s="46">
        <v>0</v>
      </c>
      <c r="E16" s="46">
        <v>0</v>
      </c>
      <c r="F16" s="6">
        <f t="shared" si="0"/>
        <v>3</v>
      </c>
      <c r="G16" s="2">
        <f t="shared" si="3"/>
        <v>16.5</v>
      </c>
      <c r="H16" s="19" t="s">
        <v>15</v>
      </c>
      <c r="I16" s="46">
        <v>4</v>
      </c>
      <c r="J16" s="46">
        <v>2</v>
      </c>
      <c r="K16" s="46">
        <v>0</v>
      </c>
      <c r="L16" s="46">
        <v>0</v>
      </c>
      <c r="M16" s="6">
        <f t="shared" si="1"/>
        <v>4</v>
      </c>
      <c r="N16" s="2">
        <f t="shared" si="4"/>
        <v>21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8.5</v>
      </c>
      <c r="AB16" s="51">
        <v>270.5</v>
      </c>
    </row>
    <row r="17" spans="1:28" ht="24" customHeight="1" x14ac:dyDescent="0.2">
      <c r="A17" s="18" t="s">
        <v>40</v>
      </c>
      <c r="B17" s="46">
        <v>8</v>
      </c>
      <c r="C17" s="46">
        <v>0</v>
      </c>
      <c r="D17" s="46">
        <v>0</v>
      </c>
      <c r="E17" s="46">
        <v>0</v>
      </c>
      <c r="F17" s="6">
        <f t="shared" si="0"/>
        <v>4</v>
      </c>
      <c r="G17" s="2">
        <f t="shared" si="3"/>
        <v>17</v>
      </c>
      <c r="H17" s="19" t="s">
        <v>18</v>
      </c>
      <c r="I17" s="46">
        <v>5</v>
      </c>
      <c r="J17" s="46">
        <v>2</v>
      </c>
      <c r="K17" s="46">
        <v>0</v>
      </c>
      <c r="L17" s="46">
        <v>0</v>
      </c>
      <c r="M17" s="6">
        <f t="shared" si="1"/>
        <v>4.5</v>
      </c>
      <c r="N17" s="2">
        <f t="shared" si="4"/>
        <v>17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5</v>
      </c>
      <c r="C18" s="46">
        <v>2</v>
      </c>
      <c r="D18" s="46">
        <v>0</v>
      </c>
      <c r="E18" s="46">
        <v>0</v>
      </c>
      <c r="F18" s="6">
        <f t="shared" si="0"/>
        <v>4.5</v>
      </c>
      <c r="G18" s="2">
        <f t="shared" si="3"/>
        <v>14.5</v>
      </c>
      <c r="H18" s="19" t="s">
        <v>20</v>
      </c>
      <c r="I18" s="46">
        <v>4</v>
      </c>
      <c r="J18" s="46">
        <v>0</v>
      </c>
      <c r="K18" s="46">
        <v>0</v>
      </c>
      <c r="L18" s="46">
        <v>0</v>
      </c>
      <c r="M18" s="6">
        <f t="shared" si="1"/>
        <v>2</v>
      </c>
      <c r="N18" s="2">
        <f t="shared" si="4"/>
        <v>14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4</v>
      </c>
      <c r="D19" s="47">
        <v>0</v>
      </c>
      <c r="E19" s="47">
        <v>0</v>
      </c>
      <c r="F19" s="7">
        <f t="shared" si="0"/>
        <v>8</v>
      </c>
      <c r="G19" s="3">
        <f t="shared" si="3"/>
        <v>19.5</v>
      </c>
      <c r="H19" s="20" t="s">
        <v>22</v>
      </c>
      <c r="I19" s="45">
        <v>7</v>
      </c>
      <c r="J19" s="45">
        <v>2</v>
      </c>
      <c r="K19" s="45">
        <v>0</v>
      </c>
      <c r="L19" s="45">
        <v>1</v>
      </c>
      <c r="M19" s="6">
        <f t="shared" si="1"/>
        <v>8</v>
      </c>
      <c r="N19" s="2">
        <f>M16+M17+M18+M19</f>
        <v>18.5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4</v>
      </c>
      <c r="C20" s="45">
        <v>1</v>
      </c>
      <c r="D20" s="45">
        <v>0</v>
      </c>
      <c r="E20" s="45">
        <v>0</v>
      </c>
      <c r="F20" s="8">
        <f t="shared" si="0"/>
        <v>3</v>
      </c>
      <c r="G20" s="35"/>
      <c r="H20" s="19" t="s">
        <v>24</v>
      </c>
      <c r="I20" s="46">
        <v>5</v>
      </c>
      <c r="J20" s="46">
        <v>1</v>
      </c>
      <c r="K20" s="46">
        <v>0</v>
      </c>
      <c r="L20" s="46">
        <v>2</v>
      </c>
      <c r="M20" s="8">
        <f t="shared" si="1"/>
        <v>8.5</v>
      </c>
      <c r="N20" s="2">
        <f>M17+M18+M19+M20</f>
        <v>23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9</v>
      </c>
      <c r="C21" s="46">
        <v>2</v>
      </c>
      <c r="D21" s="46">
        <v>0</v>
      </c>
      <c r="E21" s="46">
        <v>0</v>
      </c>
      <c r="F21" s="6">
        <f t="shared" si="0"/>
        <v>6.5</v>
      </c>
      <c r="G21" s="36"/>
      <c r="H21" s="20" t="s">
        <v>25</v>
      </c>
      <c r="I21" s="46">
        <v>3</v>
      </c>
      <c r="J21" s="46">
        <v>2</v>
      </c>
      <c r="K21" s="46">
        <v>0</v>
      </c>
      <c r="L21" s="46">
        <v>0</v>
      </c>
      <c r="M21" s="6">
        <f t="shared" si="1"/>
        <v>3.5</v>
      </c>
      <c r="N21" s="2">
        <f>M18+M19+M20+M21</f>
        <v>22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1</v>
      </c>
      <c r="D22" s="46">
        <v>0</v>
      </c>
      <c r="E22" s="46">
        <v>0</v>
      </c>
      <c r="F22" s="6">
        <f t="shared" si="0"/>
        <v>5.5</v>
      </c>
      <c r="G22" s="2"/>
      <c r="H22" s="21" t="s">
        <v>26</v>
      </c>
      <c r="I22" s="47">
        <v>3</v>
      </c>
      <c r="J22" s="47">
        <v>1</v>
      </c>
      <c r="K22" s="47">
        <v>0</v>
      </c>
      <c r="L22" s="47">
        <v>0</v>
      </c>
      <c r="M22" s="6">
        <f t="shared" si="1"/>
        <v>2.5</v>
      </c>
      <c r="N22" s="3">
        <f>M19+M20+M21+M22</f>
        <v>22.5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4" t="s">
        <v>47</v>
      </c>
      <c r="B23" s="135"/>
      <c r="C23" s="140" t="s">
        <v>50</v>
      </c>
      <c r="D23" s="141"/>
      <c r="E23" s="141"/>
      <c r="F23" s="142"/>
      <c r="G23" s="53">
        <f>MAX(G13:G19)</f>
        <v>20.5</v>
      </c>
      <c r="H23" s="138" t="s">
        <v>48</v>
      </c>
      <c r="I23" s="139"/>
      <c r="J23" s="131" t="s">
        <v>50</v>
      </c>
      <c r="K23" s="132"/>
      <c r="L23" s="132"/>
      <c r="M23" s="133"/>
      <c r="N23" s="54">
        <f>MAX(N10:N22)</f>
        <v>27.5</v>
      </c>
      <c r="O23" s="134" t="s">
        <v>49</v>
      </c>
      <c r="P23" s="135"/>
      <c r="Q23" s="140" t="s">
        <v>50</v>
      </c>
      <c r="R23" s="141"/>
      <c r="S23" s="141"/>
      <c r="T23" s="142"/>
      <c r="U23" s="53">
        <f>MAX(U13:U21)</f>
        <v>32.5</v>
      </c>
      <c r="AB23" s="1"/>
    </row>
    <row r="24" spans="1:28" ht="13.5" customHeight="1" x14ac:dyDescent="0.2">
      <c r="A24" s="136"/>
      <c r="B24" s="137"/>
      <c r="C24" s="52" t="s">
        <v>73</v>
      </c>
      <c r="D24" s="55"/>
      <c r="E24" s="55"/>
      <c r="F24" s="56" t="s">
        <v>66</v>
      </c>
      <c r="G24" s="57"/>
      <c r="H24" s="136"/>
      <c r="I24" s="137"/>
      <c r="J24" s="52" t="s">
        <v>73</v>
      </c>
      <c r="K24" s="55"/>
      <c r="L24" s="55"/>
      <c r="M24" s="56" t="s">
        <v>76</v>
      </c>
      <c r="N24" s="57"/>
      <c r="O24" s="136"/>
      <c r="P24" s="137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3" t="s">
        <v>51</v>
      </c>
      <c r="B26" s="143"/>
      <c r="C26" s="143"/>
      <c r="D26" s="143"/>
      <c r="E26" s="14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7" t="s">
        <v>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9" t="str">
        <f>'G-1'!E4:H4</f>
        <v>DE OBRA</v>
      </c>
      <c r="F4" s="149"/>
      <c r="G4" s="149"/>
      <c r="H4" s="14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49" t="str">
        <f>'G-1'!D5:H5</f>
        <v>CALLE 17 X CARRERA 30</v>
      </c>
      <c r="E5" s="149"/>
      <c r="F5" s="149"/>
      <c r="G5" s="149"/>
      <c r="H5" s="149"/>
      <c r="I5" s="145" t="s">
        <v>53</v>
      </c>
      <c r="J5" s="145"/>
      <c r="K5" s="145"/>
      <c r="L5" s="150">
        <f>'G-1'!L5:N5</f>
        <v>500</v>
      </c>
      <c r="M5" s="150"/>
      <c r="N5" s="150"/>
      <c r="O5" s="12"/>
      <c r="P5" s="145" t="s">
        <v>57</v>
      </c>
      <c r="Q5" s="145"/>
      <c r="R5" s="145"/>
      <c r="S5" s="148" t="s">
        <v>150</v>
      </c>
      <c r="T5" s="148"/>
      <c r="U5" s="148"/>
    </row>
    <row r="6" spans="1:28" ht="12.75" customHeight="1" x14ac:dyDescent="0.2">
      <c r="A6" s="145" t="s">
        <v>55</v>
      </c>
      <c r="B6" s="145"/>
      <c r="C6" s="145"/>
      <c r="D6" s="159" t="s">
        <v>155</v>
      </c>
      <c r="E6" s="159"/>
      <c r="F6" s="159"/>
      <c r="G6" s="159"/>
      <c r="H6" s="159"/>
      <c r="I6" s="145" t="s">
        <v>59</v>
      </c>
      <c r="J6" s="145"/>
      <c r="K6" s="145"/>
      <c r="L6" s="151">
        <v>1</v>
      </c>
      <c r="M6" s="151"/>
      <c r="N6" s="151"/>
      <c r="O6" s="42"/>
      <c r="P6" s="145" t="s">
        <v>58</v>
      </c>
      <c r="Q6" s="145"/>
      <c r="R6" s="145"/>
      <c r="S6" s="158">
        <f>'G-1'!S6:U6</f>
        <v>44169</v>
      </c>
      <c r="T6" s="158"/>
      <c r="U6" s="158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2" t="s">
        <v>36</v>
      </c>
      <c r="B8" s="154" t="s">
        <v>34</v>
      </c>
      <c r="C8" s="155"/>
      <c r="D8" s="155"/>
      <c r="E8" s="156"/>
      <c r="F8" s="152" t="s">
        <v>35</v>
      </c>
      <c r="G8" s="152" t="s">
        <v>37</v>
      </c>
      <c r="H8" s="152" t="s">
        <v>36</v>
      </c>
      <c r="I8" s="154" t="s">
        <v>34</v>
      </c>
      <c r="J8" s="155"/>
      <c r="K8" s="155"/>
      <c r="L8" s="156"/>
      <c r="M8" s="152" t="s">
        <v>35</v>
      </c>
      <c r="N8" s="152" t="s">
        <v>37</v>
      </c>
      <c r="O8" s="152" t="s">
        <v>36</v>
      </c>
      <c r="P8" s="154" t="s">
        <v>34</v>
      </c>
      <c r="Q8" s="155"/>
      <c r="R8" s="155"/>
      <c r="S8" s="156"/>
      <c r="T8" s="152" t="s">
        <v>35</v>
      </c>
      <c r="U8" s="152" t="s">
        <v>37</v>
      </c>
    </row>
    <row r="9" spans="1:28" ht="12" customHeight="1" x14ac:dyDescent="0.2">
      <c r="A9" s="153"/>
      <c r="B9" s="15" t="s">
        <v>52</v>
      </c>
      <c r="C9" s="15" t="s">
        <v>0</v>
      </c>
      <c r="D9" s="15" t="s">
        <v>2</v>
      </c>
      <c r="E9" s="16" t="s">
        <v>3</v>
      </c>
      <c r="F9" s="153"/>
      <c r="G9" s="153"/>
      <c r="H9" s="153"/>
      <c r="I9" s="17" t="s">
        <v>52</v>
      </c>
      <c r="J9" s="17" t="s">
        <v>0</v>
      </c>
      <c r="K9" s="15" t="s">
        <v>2</v>
      </c>
      <c r="L9" s="16" t="s">
        <v>3</v>
      </c>
      <c r="M9" s="153"/>
      <c r="N9" s="153"/>
      <c r="O9" s="153"/>
      <c r="P9" s="17" t="s">
        <v>52</v>
      </c>
      <c r="Q9" s="17" t="s">
        <v>0</v>
      </c>
      <c r="R9" s="15" t="s">
        <v>2</v>
      </c>
      <c r="S9" s="16" t="s">
        <v>3</v>
      </c>
      <c r="T9" s="153"/>
      <c r="U9" s="153"/>
      <c r="V9" s="125"/>
      <c r="W9" s="125"/>
      <c r="X9" s="125"/>
      <c r="Y9" s="125"/>
    </row>
    <row r="10" spans="1:28" ht="24" customHeight="1" x14ac:dyDescent="0.2">
      <c r="A10" s="18" t="s">
        <v>11</v>
      </c>
      <c r="B10" s="2">
        <v>2</v>
      </c>
      <c r="C10" s="2">
        <v>1</v>
      </c>
      <c r="D10" s="2">
        <v>0</v>
      </c>
      <c r="E10" s="2">
        <v>0</v>
      </c>
      <c r="F10" s="6">
        <f t="shared" ref="F10:F22" si="0">B10*0.5+C10*1+D10*2+E10*2.5</f>
        <v>2</v>
      </c>
      <c r="G10" s="2"/>
      <c r="H10" s="19" t="s">
        <v>4</v>
      </c>
      <c r="I10" s="2">
        <v>4</v>
      </c>
      <c r="J10" s="2">
        <v>6</v>
      </c>
      <c r="K10" s="2">
        <v>1</v>
      </c>
      <c r="L10" s="2">
        <v>0</v>
      </c>
      <c r="M10" s="6">
        <f t="shared" ref="M10:M22" si="1">I10*0.5+J10*1+K10*2+L10*2.5</f>
        <v>10</v>
      </c>
      <c r="N10" s="9">
        <f>F20+F21+F22+M10</f>
        <v>21.5</v>
      </c>
      <c r="O10" s="19" t="s">
        <v>43</v>
      </c>
      <c r="P10" s="2">
        <v>3</v>
      </c>
      <c r="Q10" s="2">
        <v>7</v>
      </c>
      <c r="R10" s="2">
        <v>0</v>
      </c>
      <c r="S10" s="2">
        <v>0</v>
      </c>
      <c r="T10" s="6">
        <f t="shared" ref="T10:T21" si="2">P10*0.5+Q10*1+R10*2+S10*2.5</f>
        <v>8.5</v>
      </c>
      <c r="U10" s="10"/>
      <c r="V10" s="125"/>
      <c r="W10" s="125"/>
      <c r="X10" s="125"/>
      <c r="Y10" s="125"/>
      <c r="AB10" s="1"/>
    </row>
    <row r="11" spans="1:28" ht="24" customHeight="1" x14ac:dyDescent="0.2">
      <c r="A11" s="18" t="s">
        <v>14</v>
      </c>
      <c r="B11" s="2">
        <v>4</v>
      </c>
      <c r="C11" s="2">
        <v>5</v>
      </c>
      <c r="D11" s="2">
        <v>0</v>
      </c>
      <c r="E11" s="2">
        <v>3</v>
      </c>
      <c r="F11" s="6">
        <f t="shared" si="0"/>
        <v>14.5</v>
      </c>
      <c r="G11" s="2"/>
      <c r="H11" s="19" t="s">
        <v>5</v>
      </c>
      <c r="I11" s="2">
        <v>2</v>
      </c>
      <c r="J11" s="2">
        <v>4</v>
      </c>
      <c r="K11" s="2">
        <v>0</v>
      </c>
      <c r="L11" s="2">
        <v>2</v>
      </c>
      <c r="M11" s="6">
        <f t="shared" si="1"/>
        <v>10</v>
      </c>
      <c r="N11" s="9">
        <f>F21+F22+M10+M11</f>
        <v>28.5</v>
      </c>
      <c r="O11" s="19" t="s">
        <v>44</v>
      </c>
      <c r="P11" s="2">
        <v>1</v>
      </c>
      <c r="Q11" s="2">
        <v>5</v>
      </c>
      <c r="R11" s="2">
        <v>2</v>
      </c>
      <c r="S11" s="2">
        <v>0</v>
      </c>
      <c r="T11" s="6">
        <f t="shared" si="2"/>
        <v>9.5</v>
      </c>
      <c r="U11" s="2"/>
      <c r="V11" s="125"/>
      <c r="W11" s="125"/>
      <c r="X11" s="125"/>
      <c r="Y11" s="125"/>
      <c r="AB11" s="1"/>
    </row>
    <row r="12" spans="1:28" ht="24" customHeight="1" x14ac:dyDescent="0.2">
      <c r="A12" s="18" t="s">
        <v>17</v>
      </c>
      <c r="B12" s="2">
        <v>2</v>
      </c>
      <c r="C12" s="2">
        <v>4</v>
      </c>
      <c r="D12" s="2">
        <v>1</v>
      </c>
      <c r="E12" s="2">
        <v>0</v>
      </c>
      <c r="F12" s="6">
        <f t="shared" si="0"/>
        <v>7</v>
      </c>
      <c r="G12" s="2"/>
      <c r="H12" s="19" t="s">
        <v>6</v>
      </c>
      <c r="I12" s="2">
        <v>3</v>
      </c>
      <c r="J12" s="2">
        <v>6</v>
      </c>
      <c r="K12" s="2">
        <v>0</v>
      </c>
      <c r="L12" s="2">
        <v>1</v>
      </c>
      <c r="M12" s="6">
        <f t="shared" si="1"/>
        <v>10</v>
      </c>
      <c r="N12" s="2">
        <f>F22+M10+M11+M12</f>
        <v>31</v>
      </c>
      <c r="O12" s="19" t="s">
        <v>32</v>
      </c>
      <c r="P12" s="2">
        <v>4</v>
      </c>
      <c r="Q12" s="2">
        <v>9</v>
      </c>
      <c r="R12" s="2">
        <v>1</v>
      </c>
      <c r="S12" s="2">
        <v>1</v>
      </c>
      <c r="T12" s="6">
        <f t="shared" si="2"/>
        <v>15.5</v>
      </c>
      <c r="U12" s="2"/>
      <c r="V12" s="125"/>
      <c r="W12" s="125"/>
      <c r="X12" s="125"/>
      <c r="Y12" s="125"/>
      <c r="AB12" s="1"/>
    </row>
    <row r="13" spans="1:28" ht="24" customHeight="1" x14ac:dyDescent="0.2">
      <c r="A13" s="18" t="s">
        <v>19</v>
      </c>
      <c r="B13" s="2">
        <v>0</v>
      </c>
      <c r="C13" s="2">
        <v>5</v>
      </c>
      <c r="D13" s="2">
        <v>0</v>
      </c>
      <c r="E13" s="2">
        <v>0</v>
      </c>
      <c r="F13" s="6">
        <f t="shared" si="0"/>
        <v>5</v>
      </c>
      <c r="G13" s="2">
        <f t="shared" ref="G13:G19" si="3">F10+F11+F12+F13</f>
        <v>28.5</v>
      </c>
      <c r="H13" s="19" t="s">
        <v>7</v>
      </c>
      <c r="I13" s="2">
        <v>1</v>
      </c>
      <c r="J13" s="2">
        <v>2</v>
      </c>
      <c r="K13" s="2">
        <v>0</v>
      </c>
      <c r="L13" s="2">
        <v>1</v>
      </c>
      <c r="M13" s="6">
        <f t="shared" si="1"/>
        <v>5</v>
      </c>
      <c r="N13" s="2">
        <f t="shared" ref="N13:N18" si="4">M10+M11+M12+M13</f>
        <v>35</v>
      </c>
      <c r="O13" s="19" t="s">
        <v>33</v>
      </c>
      <c r="P13" s="2">
        <v>2</v>
      </c>
      <c r="Q13" s="2">
        <v>6</v>
      </c>
      <c r="R13" s="2">
        <v>0</v>
      </c>
      <c r="S13" s="2">
        <v>0</v>
      </c>
      <c r="T13" s="6">
        <f t="shared" si="2"/>
        <v>7</v>
      </c>
      <c r="U13" s="2">
        <f t="shared" ref="U13:U21" si="5">T10+T11+T12+T13</f>
        <v>40.5</v>
      </c>
      <c r="V13" s="125"/>
      <c r="W13" s="125"/>
      <c r="X13" s="125"/>
      <c r="Y13" s="125"/>
      <c r="AB13" s="51"/>
    </row>
    <row r="14" spans="1:28" ht="24" customHeight="1" x14ac:dyDescent="0.2">
      <c r="A14" s="18" t="s">
        <v>21</v>
      </c>
      <c r="B14" s="2">
        <v>5</v>
      </c>
      <c r="C14" s="2">
        <v>5</v>
      </c>
      <c r="D14" s="2">
        <v>1</v>
      </c>
      <c r="E14" s="2">
        <v>0</v>
      </c>
      <c r="F14" s="6">
        <f t="shared" si="0"/>
        <v>9.5</v>
      </c>
      <c r="G14" s="2">
        <f t="shared" si="3"/>
        <v>36</v>
      </c>
      <c r="H14" s="19" t="s">
        <v>9</v>
      </c>
      <c r="I14" s="2">
        <v>3</v>
      </c>
      <c r="J14" s="2">
        <v>4</v>
      </c>
      <c r="K14" s="2">
        <v>0</v>
      </c>
      <c r="L14" s="2">
        <v>0</v>
      </c>
      <c r="M14" s="6">
        <f t="shared" si="1"/>
        <v>5.5</v>
      </c>
      <c r="N14" s="2">
        <f t="shared" si="4"/>
        <v>30.5</v>
      </c>
      <c r="O14" s="19" t="s">
        <v>29</v>
      </c>
      <c r="P14" s="35"/>
      <c r="Q14" s="35"/>
      <c r="R14" s="35"/>
      <c r="S14" s="35"/>
      <c r="T14" s="6">
        <f t="shared" si="2"/>
        <v>0</v>
      </c>
      <c r="U14" s="2">
        <f t="shared" si="5"/>
        <v>32</v>
      </c>
      <c r="V14" s="125"/>
      <c r="W14" s="125"/>
      <c r="X14" s="125"/>
      <c r="Y14" s="125"/>
      <c r="AB14" s="51"/>
    </row>
    <row r="15" spans="1:28" ht="24" customHeight="1" x14ac:dyDescent="0.2">
      <c r="A15" s="18" t="s">
        <v>23</v>
      </c>
      <c r="B15" s="2">
        <v>5</v>
      </c>
      <c r="C15" s="2">
        <v>4</v>
      </c>
      <c r="D15" s="2">
        <v>0</v>
      </c>
      <c r="E15" s="2">
        <v>2</v>
      </c>
      <c r="F15" s="6">
        <f t="shared" si="0"/>
        <v>11.5</v>
      </c>
      <c r="G15" s="2">
        <f t="shared" si="3"/>
        <v>33</v>
      </c>
      <c r="H15" s="19" t="s">
        <v>12</v>
      </c>
      <c r="I15" s="2">
        <v>2</v>
      </c>
      <c r="J15" s="2">
        <v>5</v>
      </c>
      <c r="K15" s="2">
        <v>0</v>
      </c>
      <c r="L15" s="2">
        <v>2</v>
      </c>
      <c r="M15" s="6">
        <f t="shared" si="1"/>
        <v>11</v>
      </c>
      <c r="N15" s="2">
        <f t="shared" si="4"/>
        <v>31.5</v>
      </c>
      <c r="O15" s="18" t="s">
        <v>30</v>
      </c>
      <c r="P15" s="2"/>
      <c r="Q15" s="2"/>
      <c r="R15" s="2"/>
      <c r="S15" s="2"/>
      <c r="T15" s="6">
        <f t="shared" si="2"/>
        <v>0</v>
      </c>
      <c r="U15" s="2">
        <f t="shared" si="5"/>
        <v>22.5</v>
      </c>
      <c r="V15" s="125"/>
      <c r="W15" s="125"/>
      <c r="X15" s="125"/>
      <c r="Y15" s="125"/>
      <c r="AB15" s="51"/>
    </row>
    <row r="16" spans="1:28" ht="24" customHeight="1" x14ac:dyDescent="0.2">
      <c r="A16" s="18" t="s">
        <v>39</v>
      </c>
      <c r="B16" s="2">
        <v>0</v>
      </c>
      <c r="C16" s="2">
        <v>1</v>
      </c>
      <c r="D16" s="2">
        <v>0</v>
      </c>
      <c r="E16" s="2">
        <v>0</v>
      </c>
      <c r="F16" s="6">
        <f t="shared" si="0"/>
        <v>1</v>
      </c>
      <c r="G16" s="2">
        <f t="shared" si="3"/>
        <v>27</v>
      </c>
      <c r="H16" s="19" t="s">
        <v>15</v>
      </c>
      <c r="I16" s="2">
        <v>1</v>
      </c>
      <c r="J16" s="2">
        <v>3</v>
      </c>
      <c r="K16" s="2">
        <v>0</v>
      </c>
      <c r="L16" s="2">
        <v>1</v>
      </c>
      <c r="M16" s="6">
        <f t="shared" si="1"/>
        <v>6</v>
      </c>
      <c r="N16" s="2">
        <f t="shared" si="4"/>
        <v>27.5</v>
      </c>
      <c r="O16" s="19" t="s">
        <v>8</v>
      </c>
      <c r="P16" s="2"/>
      <c r="Q16" s="2"/>
      <c r="R16" s="2"/>
      <c r="S16" s="2"/>
      <c r="T16" s="6">
        <f t="shared" si="2"/>
        <v>0</v>
      </c>
      <c r="U16" s="2">
        <f t="shared" si="5"/>
        <v>7</v>
      </c>
      <c r="V16" s="125"/>
      <c r="W16" s="125"/>
      <c r="X16" s="125"/>
      <c r="Y16" s="125"/>
      <c r="AB16" s="51"/>
    </row>
    <row r="17" spans="1:28" ht="24" customHeight="1" x14ac:dyDescent="0.2">
      <c r="A17" s="18" t="s">
        <v>40</v>
      </c>
      <c r="B17" s="2">
        <v>1</v>
      </c>
      <c r="C17" s="2">
        <v>3</v>
      </c>
      <c r="D17" s="2">
        <v>0</v>
      </c>
      <c r="E17" s="2">
        <v>1</v>
      </c>
      <c r="F17" s="6">
        <f t="shared" si="0"/>
        <v>6</v>
      </c>
      <c r="G17" s="2">
        <f t="shared" si="3"/>
        <v>28</v>
      </c>
      <c r="H17" s="19" t="s">
        <v>18</v>
      </c>
      <c r="I17" s="2">
        <v>1</v>
      </c>
      <c r="J17" s="2">
        <v>5</v>
      </c>
      <c r="K17" s="2">
        <v>1</v>
      </c>
      <c r="L17" s="2">
        <v>0</v>
      </c>
      <c r="M17" s="6">
        <f t="shared" si="1"/>
        <v>7.5</v>
      </c>
      <c r="N17" s="2">
        <f t="shared" si="4"/>
        <v>30</v>
      </c>
      <c r="O17" s="19" t="s">
        <v>10</v>
      </c>
      <c r="P17" s="2"/>
      <c r="Q17" s="2"/>
      <c r="R17" s="2"/>
      <c r="S17" s="2"/>
      <c r="T17" s="6">
        <f t="shared" si="2"/>
        <v>0</v>
      </c>
      <c r="U17" s="2">
        <f t="shared" si="5"/>
        <v>0</v>
      </c>
      <c r="V17" s="125"/>
      <c r="W17" s="125"/>
      <c r="X17" s="125"/>
      <c r="Y17" s="125"/>
      <c r="AB17" s="51"/>
    </row>
    <row r="18" spans="1:28" ht="24" customHeight="1" x14ac:dyDescent="0.2">
      <c r="A18" s="18" t="s">
        <v>41</v>
      </c>
      <c r="B18" s="2">
        <v>2</v>
      </c>
      <c r="C18" s="2">
        <v>6</v>
      </c>
      <c r="D18" s="2">
        <v>1</v>
      </c>
      <c r="E18" s="2">
        <v>1</v>
      </c>
      <c r="F18" s="6">
        <f t="shared" si="0"/>
        <v>11.5</v>
      </c>
      <c r="G18" s="2">
        <f t="shared" si="3"/>
        <v>30</v>
      </c>
      <c r="H18" s="19" t="s">
        <v>20</v>
      </c>
      <c r="I18" s="2">
        <v>3</v>
      </c>
      <c r="J18" s="2">
        <v>9</v>
      </c>
      <c r="K18" s="2">
        <v>1</v>
      </c>
      <c r="L18" s="2">
        <v>2</v>
      </c>
      <c r="M18" s="6">
        <f t="shared" si="1"/>
        <v>17.5</v>
      </c>
      <c r="N18" s="2">
        <f t="shared" si="4"/>
        <v>42</v>
      </c>
      <c r="O18" s="19" t="s">
        <v>13</v>
      </c>
      <c r="P18" s="2"/>
      <c r="Q18" s="2"/>
      <c r="R18" s="2"/>
      <c r="S18" s="2"/>
      <c r="T18" s="6">
        <f t="shared" si="2"/>
        <v>0</v>
      </c>
      <c r="U18" s="2">
        <f t="shared" si="5"/>
        <v>0</v>
      </c>
      <c r="V18" s="125"/>
      <c r="W18" s="125"/>
      <c r="X18" s="125"/>
      <c r="Y18" s="125"/>
      <c r="AB18" s="51"/>
    </row>
    <row r="19" spans="1:28" ht="24" customHeight="1" thickBot="1" x14ac:dyDescent="0.25">
      <c r="A19" s="21" t="s">
        <v>42</v>
      </c>
      <c r="B19" s="3">
        <v>1</v>
      </c>
      <c r="C19" s="3">
        <v>5</v>
      </c>
      <c r="D19" s="3">
        <v>0</v>
      </c>
      <c r="E19" s="3">
        <v>0</v>
      </c>
      <c r="F19" s="7">
        <f t="shared" si="0"/>
        <v>5.5</v>
      </c>
      <c r="G19" s="3">
        <f t="shared" si="3"/>
        <v>24</v>
      </c>
      <c r="H19" s="20" t="s">
        <v>22</v>
      </c>
      <c r="I19" s="35">
        <v>6</v>
      </c>
      <c r="J19" s="35">
        <v>5</v>
      </c>
      <c r="K19" s="35">
        <v>0</v>
      </c>
      <c r="L19" s="35">
        <v>1</v>
      </c>
      <c r="M19" s="6">
        <f t="shared" si="1"/>
        <v>10.5</v>
      </c>
      <c r="N19" s="2">
        <f>M16+M17+M18+M19</f>
        <v>41.5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V19" s="125"/>
      <c r="W19" s="125"/>
      <c r="X19" s="125"/>
      <c r="Y19" s="125"/>
      <c r="AB19" s="51"/>
    </row>
    <row r="20" spans="1:28" ht="24" customHeight="1" x14ac:dyDescent="0.2">
      <c r="A20" s="19" t="s">
        <v>27</v>
      </c>
      <c r="B20" s="35">
        <v>0</v>
      </c>
      <c r="C20" s="35">
        <v>3</v>
      </c>
      <c r="D20" s="35">
        <v>0</v>
      </c>
      <c r="E20" s="35">
        <v>0</v>
      </c>
      <c r="F20" s="8">
        <f t="shared" si="0"/>
        <v>3</v>
      </c>
      <c r="G20" s="35"/>
      <c r="H20" s="19" t="s">
        <v>24</v>
      </c>
      <c r="I20" s="2">
        <v>3</v>
      </c>
      <c r="J20" s="2">
        <v>3</v>
      </c>
      <c r="K20" s="2">
        <v>0</v>
      </c>
      <c r="L20" s="2">
        <v>0</v>
      </c>
      <c r="M20" s="8">
        <f t="shared" si="1"/>
        <v>4.5</v>
      </c>
      <c r="N20" s="2">
        <f>M17+M18+M19+M20</f>
        <v>40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V20" s="125"/>
      <c r="W20" s="125"/>
      <c r="X20" s="125"/>
      <c r="Y20" s="125"/>
      <c r="AB20" s="51"/>
    </row>
    <row r="21" spans="1:28" ht="24" customHeight="1" thickBot="1" x14ac:dyDescent="0.25">
      <c r="A21" s="19" t="s">
        <v>28</v>
      </c>
      <c r="B21" s="2">
        <v>1</v>
      </c>
      <c r="C21" s="2">
        <v>5</v>
      </c>
      <c r="D21" s="2">
        <v>1</v>
      </c>
      <c r="E21" s="2">
        <v>0</v>
      </c>
      <c r="F21" s="6">
        <f t="shared" si="0"/>
        <v>7.5</v>
      </c>
      <c r="G21" s="36"/>
      <c r="H21" s="20" t="s">
        <v>25</v>
      </c>
      <c r="I21" s="2">
        <v>4</v>
      </c>
      <c r="J21" s="2">
        <v>3</v>
      </c>
      <c r="K21" s="2">
        <v>0</v>
      </c>
      <c r="L21" s="2">
        <v>1</v>
      </c>
      <c r="M21" s="6">
        <f t="shared" si="1"/>
        <v>7.5</v>
      </c>
      <c r="N21" s="2">
        <f>M18+M19+M20+M21</f>
        <v>40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V21" s="125"/>
      <c r="W21" s="125"/>
      <c r="X21" s="125"/>
      <c r="Y21" s="125"/>
      <c r="AB21" s="51"/>
    </row>
    <row r="22" spans="1:28" ht="24" customHeight="1" thickBot="1" x14ac:dyDescent="0.25">
      <c r="A22" s="19" t="s">
        <v>1</v>
      </c>
      <c r="B22" s="2">
        <v>0</v>
      </c>
      <c r="C22" s="2">
        <v>1</v>
      </c>
      <c r="D22" s="2">
        <v>0</v>
      </c>
      <c r="E22" s="2">
        <v>0</v>
      </c>
      <c r="F22" s="6">
        <f t="shared" si="0"/>
        <v>1</v>
      </c>
      <c r="G22" s="2"/>
      <c r="H22" s="21" t="s">
        <v>26</v>
      </c>
      <c r="I22" s="3">
        <v>7</v>
      </c>
      <c r="J22" s="3">
        <v>9</v>
      </c>
      <c r="K22" s="3">
        <v>1</v>
      </c>
      <c r="L22" s="3">
        <v>0</v>
      </c>
      <c r="M22" s="6">
        <f t="shared" si="1"/>
        <v>14.5</v>
      </c>
      <c r="N22" s="3">
        <f>M19+M20+M21+M22</f>
        <v>37</v>
      </c>
      <c r="O22" s="19"/>
      <c r="P22" s="45"/>
      <c r="Q22" s="45"/>
      <c r="R22" s="45"/>
      <c r="S22" s="45"/>
      <c r="T22" s="8"/>
      <c r="U22" s="34"/>
      <c r="V22" s="125"/>
      <c r="W22" s="125"/>
      <c r="X22" s="125"/>
      <c r="Y22" s="125"/>
      <c r="AB22" s="51"/>
    </row>
    <row r="23" spans="1:28" ht="13.5" customHeight="1" x14ac:dyDescent="0.2">
      <c r="A23" s="134" t="s">
        <v>47</v>
      </c>
      <c r="B23" s="135"/>
      <c r="C23" s="140" t="s">
        <v>50</v>
      </c>
      <c r="D23" s="141"/>
      <c r="E23" s="141"/>
      <c r="F23" s="142"/>
      <c r="G23" s="53">
        <f>MAX(G13:G19)</f>
        <v>36</v>
      </c>
      <c r="H23" s="138" t="s">
        <v>48</v>
      </c>
      <c r="I23" s="139"/>
      <c r="J23" s="131" t="s">
        <v>50</v>
      </c>
      <c r="K23" s="132"/>
      <c r="L23" s="132"/>
      <c r="M23" s="133"/>
      <c r="N23" s="54">
        <f>MAX(N10:N22)</f>
        <v>42</v>
      </c>
      <c r="O23" s="134" t="s">
        <v>49</v>
      </c>
      <c r="P23" s="135"/>
      <c r="Q23" s="140" t="s">
        <v>50</v>
      </c>
      <c r="R23" s="141"/>
      <c r="S23" s="141"/>
      <c r="T23" s="142"/>
      <c r="U23" s="53">
        <f>MAX(U13:U21)</f>
        <v>40.5</v>
      </c>
      <c r="AB23" s="1"/>
    </row>
    <row r="24" spans="1:28" ht="13.5" customHeight="1" x14ac:dyDescent="0.2">
      <c r="A24" s="136"/>
      <c r="B24" s="137"/>
      <c r="C24" s="52" t="s">
        <v>73</v>
      </c>
      <c r="D24" s="55"/>
      <c r="E24" s="55"/>
      <c r="F24" s="56" t="s">
        <v>66</v>
      </c>
      <c r="G24" s="57"/>
      <c r="H24" s="136"/>
      <c r="I24" s="137"/>
      <c r="J24" s="52" t="s">
        <v>73</v>
      </c>
      <c r="K24" s="55"/>
      <c r="L24" s="55"/>
      <c r="M24" s="56" t="s">
        <v>88</v>
      </c>
      <c r="N24" s="57"/>
      <c r="O24" s="136"/>
      <c r="P24" s="137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3" t="s">
        <v>51</v>
      </c>
      <c r="B26" s="143"/>
      <c r="C26" s="143"/>
      <c r="D26" s="143"/>
      <c r="E26" s="14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L48" sqref="L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112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113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64" t="str">
        <f>'G-1'!D5</f>
        <v>CALLE 17 X CARRERA 30</v>
      </c>
      <c r="D5" s="164"/>
      <c r="E5" s="164"/>
      <c r="F5" s="78"/>
      <c r="G5" s="79"/>
      <c r="H5" s="70" t="s">
        <v>53</v>
      </c>
      <c r="I5" s="165">
        <f>'G-1'!L5</f>
        <v>500</v>
      </c>
      <c r="J5" s="165"/>
    </row>
    <row r="6" spans="1:10" x14ac:dyDescent="0.2">
      <c r="A6" s="145" t="s">
        <v>114</v>
      </c>
      <c r="B6" s="145"/>
      <c r="C6" s="166" t="s">
        <v>152</v>
      </c>
      <c r="D6" s="166"/>
      <c r="E6" s="166"/>
      <c r="F6" s="78"/>
      <c r="G6" s="79"/>
      <c r="H6" s="70" t="s">
        <v>58</v>
      </c>
      <c r="I6" s="167">
        <f>'G-1'!S6</f>
        <v>44169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115</v>
      </c>
      <c r="B8" s="171" t="s">
        <v>116</v>
      </c>
      <c r="C8" s="169" t="s">
        <v>117</v>
      </c>
      <c r="D8" s="171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3" t="s">
        <v>123</v>
      </c>
      <c r="J8" s="175" t="s">
        <v>124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125</v>
      </c>
      <c r="B10" s="180">
        <v>3</v>
      </c>
      <c r="C10" s="89"/>
      <c r="D10" s="90" t="s">
        <v>126</v>
      </c>
      <c r="E10" s="50">
        <v>9</v>
      </c>
      <c r="F10" s="50">
        <v>6</v>
      </c>
      <c r="G10" s="50">
        <v>0</v>
      </c>
      <c r="H10" s="50">
        <v>1</v>
      </c>
      <c r="I10" s="50">
        <f>E10*0.5+F10+G10*2+H10*2.5</f>
        <v>13</v>
      </c>
      <c r="J10" s="91">
        <f>IF(I10=0,"0,00",I10/SUM(I10:I12)*100)</f>
        <v>2.8077753779697625</v>
      </c>
    </row>
    <row r="11" spans="1:10" x14ac:dyDescent="0.2">
      <c r="A11" s="178"/>
      <c r="B11" s="181"/>
      <c r="C11" s="89" t="s">
        <v>127</v>
      </c>
      <c r="D11" s="92" t="s">
        <v>128</v>
      </c>
      <c r="E11" s="93">
        <v>215</v>
      </c>
      <c r="F11" s="93">
        <v>155</v>
      </c>
      <c r="G11" s="93">
        <v>63</v>
      </c>
      <c r="H11" s="93">
        <v>12</v>
      </c>
      <c r="I11" s="93">
        <f t="shared" ref="I11:I45" si="0">E11*0.5+F11+G11*2+H11*2.5</f>
        <v>418.5</v>
      </c>
      <c r="J11" s="94">
        <f>IF(I11=0,"0,00",I11/SUM(I10:I12)*100)</f>
        <v>90.388768898488124</v>
      </c>
    </row>
    <row r="12" spans="1:10" x14ac:dyDescent="0.2">
      <c r="A12" s="178"/>
      <c r="B12" s="181"/>
      <c r="C12" s="95" t="s">
        <v>137</v>
      </c>
      <c r="D12" s="96" t="s">
        <v>129</v>
      </c>
      <c r="E12" s="49">
        <v>15</v>
      </c>
      <c r="F12" s="49">
        <v>12</v>
      </c>
      <c r="G12" s="49">
        <v>1</v>
      </c>
      <c r="H12" s="49">
        <v>4</v>
      </c>
      <c r="I12" s="97">
        <f t="shared" si="0"/>
        <v>31.5</v>
      </c>
      <c r="J12" s="98">
        <f>IF(I12=0,"0,00",I12/SUM(I10:I12)*100)</f>
        <v>6.8034557235421165</v>
      </c>
    </row>
    <row r="13" spans="1:10" x14ac:dyDescent="0.2">
      <c r="A13" s="178"/>
      <c r="B13" s="181"/>
      <c r="C13" s="99"/>
      <c r="D13" s="90" t="s">
        <v>126</v>
      </c>
      <c r="E13" s="50">
        <v>6</v>
      </c>
      <c r="F13" s="50">
        <v>3</v>
      </c>
      <c r="G13" s="50">
        <v>0</v>
      </c>
      <c r="H13" s="50">
        <v>0</v>
      </c>
      <c r="I13" s="50">
        <f t="shared" si="0"/>
        <v>6</v>
      </c>
      <c r="J13" s="91">
        <f>IF(I13=0,"0,00",I13/SUM(I13:I15)*100)</f>
        <v>1.3245033112582782</v>
      </c>
    </row>
    <row r="14" spans="1:10" x14ac:dyDescent="0.2">
      <c r="A14" s="178"/>
      <c r="B14" s="181"/>
      <c r="C14" s="89" t="s">
        <v>130</v>
      </c>
      <c r="D14" s="92" t="s">
        <v>128</v>
      </c>
      <c r="E14" s="93">
        <v>195</v>
      </c>
      <c r="F14" s="93">
        <v>163</v>
      </c>
      <c r="G14" s="93">
        <v>42</v>
      </c>
      <c r="H14" s="93">
        <v>35</v>
      </c>
      <c r="I14" s="93">
        <f t="shared" si="0"/>
        <v>432</v>
      </c>
      <c r="J14" s="94">
        <f>IF(I14=0,"0,00",I14/SUM(I13:I15)*100)</f>
        <v>95.36423841059603</v>
      </c>
    </row>
    <row r="15" spans="1:10" x14ac:dyDescent="0.2">
      <c r="A15" s="178"/>
      <c r="B15" s="181"/>
      <c r="C15" s="95" t="s">
        <v>138</v>
      </c>
      <c r="D15" s="96" t="s">
        <v>129</v>
      </c>
      <c r="E15" s="49">
        <v>4</v>
      </c>
      <c r="F15" s="49">
        <v>11</v>
      </c>
      <c r="G15" s="49">
        <v>1</v>
      </c>
      <c r="H15" s="49">
        <v>0</v>
      </c>
      <c r="I15" s="97">
        <f t="shared" si="0"/>
        <v>15</v>
      </c>
      <c r="J15" s="98">
        <f>IF(I15=0,"0,00",I15/SUM(I13:I15)*100)</f>
        <v>3.3112582781456954</v>
      </c>
    </row>
    <row r="16" spans="1:10" x14ac:dyDescent="0.2">
      <c r="A16" s="178"/>
      <c r="B16" s="181"/>
      <c r="C16" s="99"/>
      <c r="D16" s="90" t="s">
        <v>126</v>
      </c>
      <c r="E16" s="50">
        <v>16</v>
      </c>
      <c r="F16" s="50">
        <v>12</v>
      </c>
      <c r="G16" s="50">
        <v>0</v>
      </c>
      <c r="H16" s="50">
        <v>3</v>
      </c>
      <c r="I16" s="50">
        <f t="shared" si="0"/>
        <v>27.5</v>
      </c>
      <c r="J16" s="91">
        <f>IF(I16=0,"0,00",I16/SUM(I16:I18)*100)</f>
        <v>5.6642636457260558</v>
      </c>
    </row>
    <row r="17" spans="1:10" x14ac:dyDescent="0.2">
      <c r="A17" s="178"/>
      <c r="B17" s="181"/>
      <c r="C17" s="89" t="s">
        <v>131</v>
      </c>
      <c r="D17" s="92" t="s">
        <v>128</v>
      </c>
      <c r="E17" s="50">
        <v>191</v>
      </c>
      <c r="F17" s="50">
        <v>201</v>
      </c>
      <c r="G17" s="50">
        <v>44</v>
      </c>
      <c r="H17" s="50">
        <v>21</v>
      </c>
      <c r="I17" s="93">
        <f t="shared" si="0"/>
        <v>437</v>
      </c>
      <c r="J17" s="94">
        <f>IF(I17=0,"0,00",I17/SUM(I16:I18)*100)</f>
        <v>90.010298661174048</v>
      </c>
    </row>
    <row r="18" spans="1:10" x14ac:dyDescent="0.2">
      <c r="A18" s="179"/>
      <c r="B18" s="182"/>
      <c r="C18" s="100" t="s">
        <v>139</v>
      </c>
      <c r="D18" s="96" t="s">
        <v>129</v>
      </c>
      <c r="E18" s="50">
        <v>11</v>
      </c>
      <c r="F18" s="50">
        <v>13</v>
      </c>
      <c r="G18" s="50">
        <v>0</v>
      </c>
      <c r="H18" s="50">
        <v>1</v>
      </c>
      <c r="I18" s="97">
        <f t="shared" si="0"/>
        <v>21</v>
      </c>
      <c r="J18" s="98">
        <f>IF(I18=0,"0,00",I18/SUM(I16:I18)*100)</f>
        <v>4.3254376930998966</v>
      </c>
    </row>
    <row r="19" spans="1:10" x14ac:dyDescent="0.2">
      <c r="A19" s="177" t="s">
        <v>132</v>
      </c>
      <c r="B19" s="180">
        <v>3</v>
      </c>
      <c r="C19" s="101"/>
      <c r="D19" s="90" t="s">
        <v>126</v>
      </c>
      <c r="E19" s="50">
        <v>2</v>
      </c>
      <c r="F19" s="50">
        <v>10</v>
      </c>
      <c r="G19" s="50">
        <v>0</v>
      </c>
      <c r="H19" s="50">
        <v>1</v>
      </c>
      <c r="I19" s="50">
        <f t="shared" si="0"/>
        <v>13.5</v>
      </c>
      <c r="J19" s="91">
        <f>IF(I19=0,"0,00",I19/SUM(I19:I21)*100)</f>
        <v>1.762402088772846</v>
      </c>
    </row>
    <row r="20" spans="1:10" x14ac:dyDescent="0.2">
      <c r="A20" s="178"/>
      <c r="B20" s="181"/>
      <c r="C20" s="89" t="s">
        <v>127</v>
      </c>
      <c r="D20" s="92" t="s">
        <v>128</v>
      </c>
      <c r="E20" s="93">
        <v>231</v>
      </c>
      <c r="F20" s="93">
        <v>241</v>
      </c>
      <c r="G20" s="93">
        <v>43</v>
      </c>
      <c r="H20" s="93">
        <v>28</v>
      </c>
      <c r="I20" s="93">
        <f t="shared" si="0"/>
        <v>512.5</v>
      </c>
      <c r="J20" s="94">
        <f>IF(I20=0,"0,00",I20/SUM(I19:I21)*100)</f>
        <v>66.906005221932119</v>
      </c>
    </row>
    <row r="21" spans="1:10" x14ac:dyDescent="0.2">
      <c r="A21" s="178"/>
      <c r="B21" s="181"/>
      <c r="C21" s="95" t="s">
        <v>140</v>
      </c>
      <c r="D21" s="96" t="s">
        <v>129</v>
      </c>
      <c r="E21" s="49">
        <v>19</v>
      </c>
      <c r="F21" s="49">
        <v>116</v>
      </c>
      <c r="G21" s="49">
        <v>51</v>
      </c>
      <c r="H21" s="49">
        <v>5</v>
      </c>
      <c r="I21" s="97">
        <f t="shared" si="0"/>
        <v>240</v>
      </c>
      <c r="J21" s="98">
        <f>IF(I21=0,"0,00",I21/SUM(I19:I21)*100)</f>
        <v>31.331592689295039</v>
      </c>
    </row>
    <row r="22" spans="1:10" x14ac:dyDescent="0.2">
      <c r="A22" s="178"/>
      <c r="B22" s="181"/>
      <c r="C22" s="99"/>
      <c r="D22" s="90" t="s">
        <v>126</v>
      </c>
      <c r="E22" s="50">
        <v>11</v>
      </c>
      <c r="F22" s="50">
        <v>12</v>
      </c>
      <c r="G22" s="50">
        <v>1</v>
      </c>
      <c r="H22" s="50">
        <v>1</v>
      </c>
      <c r="I22" s="50">
        <f t="shared" si="0"/>
        <v>22</v>
      </c>
      <c r="J22" s="91">
        <f>IF(I22=0,"0,00",I22/SUM(I22:I24)*100)</f>
        <v>3.6514522821576767</v>
      </c>
    </row>
    <row r="23" spans="1:10" x14ac:dyDescent="0.2">
      <c r="A23" s="178"/>
      <c r="B23" s="181"/>
      <c r="C23" s="89" t="s">
        <v>130</v>
      </c>
      <c r="D23" s="92" t="s">
        <v>128</v>
      </c>
      <c r="E23" s="93">
        <v>205</v>
      </c>
      <c r="F23" s="93">
        <v>127</v>
      </c>
      <c r="G23" s="93">
        <v>48</v>
      </c>
      <c r="H23" s="93">
        <v>19</v>
      </c>
      <c r="I23" s="93">
        <f t="shared" si="0"/>
        <v>373</v>
      </c>
      <c r="J23" s="94">
        <f>IF(I23=0,"0,00",I23/SUM(I22:I24)*100)</f>
        <v>61.908713692946058</v>
      </c>
    </row>
    <row r="24" spans="1:10" x14ac:dyDescent="0.2">
      <c r="A24" s="178"/>
      <c r="B24" s="181"/>
      <c r="C24" s="95" t="s">
        <v>141</v>
      </c>
      <c r="D24" s="96" t="s">
        <v>129</v>
      </c>
      <c r="E24" s="49">
        <v>20</v>
      </c>
      <c r="F24" s="49">
        <v>128</v>
      </c>
      <c r="G24" s="49">
        <v>26</v>
      </c>
      <c r="H24" s="49">
        <v>7</v>
      </c>
      <c r="I24" s="97">
        <f t="shared" si="0"/>
        <v>207.5</v>
      </c>
      <c r="J24" s="98">
        <f>IF(I24=0,"0,00",I24/SUM(I22:I24)*100)</f>
        <v>34.439834024896264</v>
      </c>
    </row>
    <row r="25" spans="1:10" x14ac:dyDescent="0.2">
      <c r="A25" s="178"/>
      <c r="B25" s="181"/>
      <c r="C25" s="99"/>
      <c r="D25" s="90" t="s">
        <v>126</v>
      </c>
      <c r="E25" s="50">
        <v>6</v>
      </c>
      <c r="F25" s="50">
        <v>15</v>
      </c>
      <c r="G25" s="50">
        <v>1</v>
      </c>
      <c r="H25" s="50">
        <v>1</v>
      </c>
      <c r="I25" s="50">
        <f t="shared" si="0"/>
        <v>22.5</v>
      </c>
      <c r="J25" s="91">
        <f>IF(I25=0,"0,00",I25/SUM(I25:I27)*100)</f>
        <v>3.4722222222222223</v>
      </c>
    </row>
    <row r="26" spans="1:10" x14ac:dyDescent="0.2">
      <c r="A26" s="178"/>
      <c r="B26" s="181"/>
      <c r="C26" s="89" t="s">
        <v>131</v>
      </c>
      <c r="D26" s="92" t="s">
        <v>128</v>
      </c>
      <c r="E26" s="50">
        <v>150</v>
      </c>
      <c r="F26" s="50">
        <v>200</v>
      </c>
      <c r="G26" s="50">
        <v>49</v>
      </c>
      <c r="H26" s="50">
        <v>21</v>
      </c>
      <c r="I26" s="93">
        <f t="shared" si="0"/>
        <v>425.5</v>
      </c>
      <c r="J26" s="94">
        <f>IF(I26=0,"0,00",I26/SUM(I25:I27)*100)</f>
        <v>65.663580246913583</v>
      </c>
    </row>
    <row r="27" spans="1:10" x14ac:dyDescent="0.2">
      <c r="A27" s="179"/>
      <c r="B27" s="182"/>
      <c r="C27" s="100" t="s">
        <v>142</v>
      </c>
      <c r="D27" s="96" t="s">
        <v>129</v>
      </c>
      <c r="E27" s="50">
        <v>17</v>
      </c>
      <c r="F27" s="50">
        <v>134</v>
      </c>
      <c r="G27" s="50">
        <v>20</v>
      </c>
      <c r="H27" s="50">
        <v>7</v>
      </c>
      <c r="I27" s="97">
        <f t="shared" si="0"/>
        <v>200</v>
      </c>
      <c r="J27" s="98">
        <f>IF(I27=0,"0,00",I27/SUM(I25:I27)*100)</f>
        <v>30.864197530864196</v>
      </c>
    </row>
    <row r="28" spans="1:10" x14ac:dyDescent="0.2">
      <c r="A28" s="177" t="s">
        <v>133</v>
      </c>
      <c r="B28" s="18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143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144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145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134</v>
      </c>
      <c r="B37" s="180">
        <v>3</v>
      </c>
      <c r="C37" s="101"/>
      <c r="D37" s="90" t="s">
        <v>126</v>
      </c>
      <c r="E37" s="50">
        <v>28</v>
      </c>
      <c r="F37" s="50">
        <v>12</v>
      </c>
      <c r="G37" s="50">
        <v>31</v>
      </c>
      <c r="H37" s="50">
        <v>12</v>
      </c>
      <c r="I37" s="50">
        <f t="shared" si="0"/>
        <v>118</v>
      </c>
      <c r="J37" s="91">
        <f>IF(I37=0,"0,00",I37/SUM(I37:I39)*100)</f>
        <v>62.93333333333333</v>
      </c>
    </row>
    <row r="38" spans="1:10" x14ac:dyDescent="0.2">
      <c r="A38" s="178"/>
      <c r="B38" s="181"/>
      <c r="C38" s="89" t="s">
        <v>127</v>
      </c>
      <c r="D38" s="92" t="s">
        <v>128</v>
      </c>
      <c r="E38" s="93">
        <v>10</v>
      </c>
      <c r="F38" s="93">
        <v>17</v>
      </c>
      <c r="G38" s="93">
        <v>1</v>
      </c>
      <c r="H38" s="93">
        <v>2</v>
      </c>
      <c r="I38" s="93">
        <f t="shared" si="0"/>
        <v>29</v>
      </c>
      <c r="J38" s="94">
        <f>IF(I38=0,"0,00",I38/SUM(I37:I39)*100)</f>
        <v>15.466666666666667</v>
      </c>
    </row>
    <row r="39" spans="1:10" x14ac:dyDescent="0.2">
      <c r="A39" s="178"/>
      <c r="B39" s="181"/>
      <c r="C39" s="95" t="s">
        <v>146</v>
      </c>
      <c r="D39" s="96" t="s">
        <v>129</v>
      </c>
      <c r="E39" s="49">
        <v>28</v>
      </c>
      <c r="F39" s="49">
        <v>8</v>
      </c>
      <c r="G39" s="49">
        <v>3</v>
      </c>
      <c r="H39" s="49">
        <v>5</v>
      </c>
      <c r="I39" s="97">
        <f t="shared" si="0"/>
        <v>40.5</v>
      </c>
      <c r="J39" s="98">
        <f>IF(I39=0,"0,00",I39/SUM(I37:I39)*100)</f>
        <v>21.6</v>
      </c>
    </row>
    <row r="40" spans="1:10" x14ac:dyDescent="0.2">
      <c r="A40" s="178"/>
      <c r="B40" s="181"/>
      <c r="C40" s="99"/>
      <c r="D40" s="90" t="s">
        <v>126</v>
      </c>
      <c r="E40" s="50">
        <v>39</v>
      </c>
      <c r="F40" s="50">
        <v>219</v>
      </c>
      <c r="G40" s="50">
        <v>25</v>
      </c>
      <c r="H40" s="50">
        <v>9</v>
      </c>
      <c r="I40" s="50">
        <f t="shared" si="0"/>
        <v>311</v>
      </c>
      <c r="J40" s="91">
        <f>IF(I40=0,"0,00",I40/SUM(I40:I42)*100)</f>
        <v>81.949934123847171</v>
      </c>
    </row>
    <row r="41" spans="1:10" x14ac:dyDescent="0.2">
      <c r="A41" s="178"/>
      <c r="B41" s="181"/>
      <c r="C41" s="89" t="s">
        <v>130</v>
      </c>
      <c r="D41" s="92" t="s">
        <v>128</v>
      </c>
      <c r="E41" s="93">
        <v>11</v>
      </c>
      <c r="F41" s="93">
        <v>16</v>
      </c>
      <c r="G41" s="93">
        <v>2</v>
      </c>
      <c r="H41" s="93">
        <v>5</v>
      </c>
      <c r="I41" s="93">
        <f t="shared" si="0"/>
        <v>38</v>
      </c>
      <c r="J41" s="94">
        <f>IF(I41=0,"0,00",I41/SUM(I40:I42)*100)</f>
        <v>10.013175230566535</v>
      </c>
    </row>
    <row r="42" spans="1:10" x14ac:dyDescent="0.2">
      <c r="A42" s="178"/>
      <c r="B42" s="181"/>
      <c r="C42" s="95" t="s">
        <v>147</v>
      </c>
      <c r="D42" s="96" t="s">
        <v>129</v>
      </c>
      <c r="E42" s="49">
        <v>23</v>
      </c>
      <c r="F42" s="49">
        <v>10</v>
      </c>
      <c r="G42" s="49">
        <v>2</v>
      </c>
      <c r="H42" s="49">
        <v>2</v>
      </c>
      <c r="I42" s="97">
        <f t="shared" si="0"/>
        <v>30.5</v>
      </c>
      <c r="J42" s="98">
        <f>IF(I42=0,"0,00",I42/SUM(I40:I42)*100)</f>
        <v>8.036890645586297</v>
      </c>
    </row>
    <row r="43" spans="1:10" x14ac:dyDescent="0.2">
      <c r="A43" s="178"/>
      <c r="B43" s="181"/>
      <c r="C43" s="99"/>
      <c r="D43" s="90" t="s">
        <v>126</v>
      </c>
      <c r="E43" s="50">
        <v>49</v>
      </c>
      <c r="F43" s="50">
        <v>268</v>
      </c>
      <c r="G43" s="50">
        <v>30</v>
      </c>
      <c r="H43" s="50">
        <v>24</v>
      </c>
      <c r="I43" s="50">
        <f t="shared" si="0"/>
        <v>412.5</v>
      </c>
      <c r="J43" s="91">
        <f>IF(I43=0,"0,00",I43/SUM(I43:I45)*100)</f>
        <v>91.261061946902657</v>
      </c>
    </row>
    <row r="44" spans="1:10" x14ac:dyDescent="0.2">
      <c r="A44" s="178"/>
      <c r="B44" s="181"/>
      <c r="C44" s="89" t="s">
        <v>131</v>
      </c>
      <c r="D44" s="92" t="s">
        <v>128</v>
      </c>
      <c r="E44" s="50">
        <v>12</v>
      </c>
      <c r="F44" s="50">
        <v>10</v>
      </c>
      <c r="G44" s="50">
        <v>0</v>
      </c>
      <c r="H44" s="50">
        <v>1</v>
      </c>
      <c r="I44" s="93">
        <f t="shared" si="0"/>
        <v>18.5</v>
      </c>
      <c r="J44" s="94">
        <f>IF(I44=0,"0,00",I44/SUM(I43:I45)*100)</f>
        <v>4.0929203539823007</v>
      </c>
    </row>
    <row r="45" spans="1:10" x14ac:dyDescent="0.2">
      <c r="A45" s="179"/>
      <c r="B45" s="182"/>
      <c r="C45" s="100" t="s">
        <v>148</v>
      </c>
      <c r="D45" s="96" t="s">
        <v>129</v>
      </c>
      <c r="E45" s="191">
        <v>29</v>
      </c>
      <c r="F45" s="191">
        <v>2</v>
      </c>
      <c r="G45" s="191">
        <v>1</v>
      </c>
      <c r="H45" s="191">
        <v>1</v>
      </c>
      <c r="I45" s="102">
        <f t="shared" si="0"/>
        <v>21</v>
      </c>
      <c r="J45" s="98">
        <f>IF(I45=0,"0,00",I45/SUM(I43:I45)*100)</f>
        <v>4.6460176991150446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B7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95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96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97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98</v>
      </c>
      <c r="B8" s="185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5" t="s">
        <v>100</v>
      </c>
      <c r="M8" s="185"/>
      <c r="N8" s="185"/>
      <c r="O8" s="186" t="str">
        <f>'G-1'!D5</f>
        <v>CALLE 17 X CARRERA 30</v>
      </c>
      <c r="P8" s="186"/>
      <c r="Q8" s="186"/>
      <c r="R8" s="186"/>
      <c r="S8" s="186"/>
      <c r="T8" s="59"/>
      <c r="U8" s="59"/>
      <c r="V8" s="185" t="s">
        <v>101</v>
      </c>
      <c r="W8" s="185"/>
      <c r="X8" s="185"/>
      <c r="Y8" s="186">
        <f>'G-1'!L5</f>
        <v>500</v>
      </c>
      <c r="Z8" s="186"/>
      <c r="AA8" s="186"/>
      <c r="AB8" s="59"/>
      <c r="AC8" s="59"/>
      <c r="AD8" s="59"/>
      <c r="AE8" s="59"/>
      <c r="AF8" s="59"/>
      <c r="AG8" s="59"/>
      <c r="AH8" s="185" t="s">
        <v>102</v>
      </c>
      <c r="AI8" s="185"/>
      <c r="AJ8" s="189">
        <f>'G-1'!S6</f>
        <v>44169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135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136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104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1010.5</v>
      </c>
      <c r="AV12" s="64">
        <f t="shared" si="0"/>
        <v>1023</v>
      </c>
      <c r="AW12" s="64">
        <f t="shared" si="0"/>
        <v>972.5</v>
      </c>
      <c r="AX12" s="64">
        <f t="shared" si="0"/>
        <v>993.5</v>
      </c>
      <c r="AY12" s="64">
        <f t="shared" si="0"/>
        <v>1010</v>
      </c>
      <c r="AZ12" s="64">
        <f t="shared" si="0"/>
        <v>964.5</v>
      </c>
      <c r="BA12" s="64">
        <f t="shared" si="0"/>
        <v>966.5</v>
      </c>
      <c r="BB12" s="64"/>
      <c r="BC12" s="64"/>
      <c r="BD12" s="64"/>
      <c r="BE12" s="64">
        <f t="shared" ref="BE12:BQ12" si="1">P14</f>
        <v>815.5</v>
      </c>
      <c r="BF12" s="64">
        <f t="shared" si="1"/>
        <v>828.5</v>
      </c>
      <c r="BG12" s="64">
        <f t="shared" si="1"/>
        <v>905.5</v>
      </c>
      <c r="BH12" s="64">
        <f t="shared" si="1"/>
        <v>982</v>
      </c>
      <c r="BI12" s="64">
        <f t="shared" si="1"/>
        <v>1003.5</v>
      </c>
      <c r="BJ12" s="64">
        <f t="shared" si="1"/>
        <v>993</v>
      </c>
      <c r="BK12" s="64">
        <f t="shared" si="1"/>
        <v>953</v>
      </c>
      <c r="BL12" s="64">
        <f t="shared" si="1"/>
        <v>851</v>
      </c>
      <c r="BM12" s="64">
        <f t="shared" si="1"/>
        <v>796</v>
      </c>
      <c r="BN12" s="64">
        <f t="shared" si="1"/>
        <v>759</v>
      </c>
      <c r="BO12" s="64">
        <f t="shared" si="1"/>
        <v>783.5</v>
      </c>
      <c r="BP12" s="64">
        <f t="shared" si="1"/>
        <v>851.5</v>
      </c>
      <c r="BQ12" s="64">
        <f t="shared" si="1"/>
        <v>875</v>
      </c>
      <c r="BR12" s="64"/>
      <c r="BS12" s="64"/>
      <c r="BT12" s="64"/>
      <c r="BU12" s="64">
        <f t="shared" ref="BU12:CC12" si="2">AG14</f>
        <v>875.5</v>
      </c>
      <c r="BV12" s="64">
        <f t="shared" si="2"/>
        <v>677.5</v>
      </c>
      <c r="BW12" s="64">
        <f t="shared" si="2"/>
        <v>483</v>
      </c>
      <c r="BX12" s="64">
        <f t="shared" si="2"/>
        <v>252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264</v>
      </c>
      <c r="C13" s="116">
        <f>'G-1'!F11</f>
        <v>278</v>
      </c>
      <c r="D13" s="116">
        <f>'G-1'!F12</f>
        <v>225.5</v>
      </c>
      <c r="E13" s="116">
        <f>'G-1'!F13</f>
        <v>243</v>
      </c>
      <c r="F13" s="116">
        <f>'G-1'!F14</f>
        <v>276.5</v>
      </c>
      <c r="G13" s="116">
        <f>'G-1'!F15</f>
        <v>227.5</v>
      </c>
      <c r="H13" s="116">
        <f>'G-1'!F16</f>
        <v>246.5</v>
      </c>
      <c r="I13" s="116">
        <f>'G-1'!F17</f>
        <v>259.5</v>
      </c>
      <c r="J13" s="116">
        <f>'G-1'!F18</f>
        <v>231</v>
      </c>
      <c r="K13" s="116">
        <f>'G-1'!F19</f>
        <v>229.5</v>
      </c>
      <c r="L13" s="117"/>
      <c r="M13" s="116">
        <f>'G-1'!F20</f>
        <v>232.5</v>
      </c>
      <c r="N13" s="116">
        <f>'G-1'!F21</f>
        <v>162.5</v>
      </c>
      <c r="O13" s="116">
        <f>'G-1'!F22</f>
        <v>191</v>
      </c>
      <c r="P13" s="116">
        <f>'G-1'!M10</f>
        <v>229.5</v>
      </c>
      <c r="Q13" s="116">
        <f>'G-1'!M11</f>
        <v>245.5</v>
      </c>
      <c r="R13" s="116">
        <f>'G-1'!M12</f>
        <v>239.5</v>
      </c>
      <c r="S13" s="116">
        <f>'G-1'!M13</f>
        <v>267.5</v>
      </c>
      <c r="T13" s="116">
        <f>'G-1'!M14</f>
        <v>251</v>
      </c>
      <c r="U13" s="116">
        <f>'G-1'!M15</f>
        <v>235</v>
      </c>
      <c r="V13" s="116">
        <f>'G-1'!M16</f>
        <v>199.5</v>
      </c>
      <c r="W13" s="116">
        <f>'G-1'!M17</f>
        <v>165.5</v>
      </c>
      <c r="X13" s="116">
        <f>'G-1'!M18</f>
        <v>196</v>
      </c>
      <c r="Y13" s="116">
        <f>'G-1'!M19</f>
        <v>198</v>
      </c>
      <c r="Z13" s="116">
        <f>'G-1'!M20</f>
        <v>224</v>
      </c>
      <c r="AA13" s="116">
        <f>'G-1'!M21</f>
        <v>233.5</v>
      </c>
      <c r="AB13" s="116">
        <f>'G-1'!M22</f>
        <v>219.5</v>
      </c>
      <c r="AC13" s="117"/>
      <c r="AD13" s="116">
        <f>'G-1'!T10</f>
        <v>198</v>
      </c>
      <c r="AE13" s="116">
        <f>'G-1'!T11</f>
        <v>194.5</v>
      </c>
      <c r="AF13" s="116">
        <f>'G-1'!T12</f>
        <v>231</v>
      </c>
      <c r="AG13" s="116">
        <f>'G-1'!T13</f>
        <v>252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1010.5</v>
      </c>
      <c r="F14" s="116">
        <f t="shared" ref="F14:K14" si="3">C13+D13+E13+F13</f>
        <v>1023</v>
      </c>
      <c r="G14" s="116">
        <f t="shared" si="3"/>
        <v>972.5</v>
      </c>
      <c r="H14" s="116">
        <f t="shared" si="3"/>
        <v>993.5</v>
      </c>
      <c r="I14" s="116">
        <f t="shared" si="3"/>
        <v>1010</v>
      </c>
      <c r="J14" s="116">
        <f t="shared" si="3"/>
        <v>964.5</v>
      </c>
      <c r="K14" s="116">
        <f t="shared" si="3"/>
        <v>966.5</v>
      </c>
      <c r="L14" s="117"/>
      <c r="M14" s="116"/>
      <c r="N14" s="116"/>
      <c r="O14" s="116"/>
      <c r="P14" s="116">
        <f>M13+N13+O13+P13</f>
        <v>815.5</v>
      </c>
      <c r="Q14" s="116">
        <f t="shared" ref="Q14:AB14" si="4">N13+O13+P13+Q13</f>
        <v>828.5</v>
      </c>
      <c r="R14" s="116">
        <f t="shared" si="4"/>
        <v>905.5</v>
      </c>
      <c r="S14" s="116">
        <f t="shared" si="4"/>
        <v>982</v>
      </c>
      <c r="T14" s="116">
        <f t="shared" si="4"/>
        <v>1003.5</v>
      </c>
      <c r="U14" s="116">
        <f t="shared" si="4"/>
        <v>993</v>
      </c>
      <c r="V14" s="116">
        <f t="shared" si="4"/>
        <v>953</v>
      </c>
      <c r="W14" s="116">
        <f t="shared" si="4"/>
        <v>851</v>
      </c>
      <c r="X14" s="116">
        <f t="shared" si="4"/>
        <v>796</v>
      </c>
      <c r="Y14" s="116">
        <f t="shared" si="4"/>
        <v>759</v>
      </c>
      <c r="Z14" s="116">
        <f t="shared" si="4"/>
        <v>783.5</v>
      </c>
      <c r="AA14" s="116">
        <f t="shared" si="4"/>
        <v>851.5</v>
      </c>
      <c r="AB14" s="116">
        <f t="shared" si="4"/>
        <v>875</v>
      </c>
      <c r="AC14" s="117"/>
      <c r="AD14" s="116"/>
      <c r="AE14" s="116"/>
      <c r="AF14" s="116"/>
      <c r="AG14" s="116">
        <f>AD13+AE13+AF13+AG13</f>
        <v>875.5</v>
      </c>
      <c r="AH14" s="116">
        <f t="shared" ref="AH14:AO14" si="5">AE13+AF13+AG13+AH13</f>
        <v>677.5</v>
      </c>
      <c r="AI14" s="116">
        <f t="shared" si="5"/>
        <v>483</v>
      </c>
      <c r="AJ14" s="116">
        <f t="shared" si="5"/>
        <v>252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2.8077753779697626E-2</v>
      </c>
      <c r="E15" s="119"/>
      <c r="F15" s="119" t="s">
        <v>109</v>
      </c>
      <c r="G15" s="120">
        <f>DIRECCIONALIDAD!J11/100</f>
        <v>0.90388768898488125</v>
      </c>
      <c r="H15" s="119"/>
      <c r="I15" s="119" t="s">
        <v>110</v>
      </c>
      <c r="J15" s="120">
        <f>DIRECCIONALIDAD!J12/100</f>
        <v>6.8034557235421164E-2</v>
      </c>
      <c r="K15" s="121"/>
      <c r="L15" s="115"/>
      <c r="M15" s="118"/>
      <c r="N15" s="119"/>
      <c r="O15" s="119" t="s">
        <v>108</v>
      </c>
      <c r="P15" s="120">
        <f>DIRECCIONALIDAD!J13/100</f>
        <v>1.3245033112582783E-2</v>
      </c>
      <c r="Q15" s="119"/>
      <c r="R15" s="119"/>
      <c r="S15" s="119"/>
      <c r="T15" s="119" t="s">
        <v>109</v>
      </c>
      <c r="U15" s="120">
        <f>DIRECCIONALIDAD!J14/100</f>
        <v>0.95364238410596025</v>
      </c>
      <c r="V15" s="119"/>
      <c r="W15" s="119"/>
      <c r="X15" s="119"/>
      <c r="Y15" s="119" t="s">
        <v>110</v>
      </c>
      <c r="Z15" s="120">
        <f>DIRECCIONALIDAD!J15/100</f>
        <v>3.3112582781456956E-2</v>
      </c>
      <c r="AA15" s="119"/>
      <c r="AB15" s="121"/>
      <c r="AC15" s="115"/>
      <c r="AD15" s="118"/>
      <c r="AE15" s="119" t="s">
        <v>108</v>
      </c>
      <c r="AF15" s="120">
        <f>DIRECCIONALIDAD!J16/100</f>
        <v>5.6642636457260559E-2</v>
      </c>
      <c r="AG15" s="119"/>
      <c r="AH15" s="119"/>
      <c r="AI15" s="119"/>
      <c r="AJ15" s="119" t="s">
        <v>109</v>
      </c>
      <c r="AK15" s="120">
        <f>DIRECCIONALIDAD!J17/100</f>
        <v>0.90010298661174049</v>
      </c>
      <c r="AL15" s="119"/>
      <c r="AM15" s="119"/>
      <c r="AN15" s="119" t="s">
        <v>110</v>
      </c>
      <c r="AO15" s="122">
        <f>DIRECCIONALIDAD!J18/100</f>
        <v>4.3254376930998963E-2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6" t="s">
        <v>154</v>
      </c>
      <c r="B16" s="127">
        <f>MAX(B14:K14)</f>
        <v>1023</v>
      </c>
      <c r="C16" s="119" t="s">
        <v>108</v>
      </c>
      <c r="D16" s="128">
        <f>+B16*D15</f>
        <v>28.723542116630671</v>
      </c>
      <c r="E16" s="119"/>
      <c r="F16" s="119" t="s">
        <v>109</v>
      </c>
      <c r="G16" s="128">
        <f>+B16*G15</f>
        <v>924.67710583153348</v>
      </c>
      <c r="H16" s="119"/>
      <c r="I16" s="119" t="s">
        <v>110</v>
      </c>
      <c r="J16" s="128">
        <f>+B16*J15</f>
        <v>69.599352051835851</v>
      </c>
      <c r="K16" s="121"/>
      <c r="L16" s="115"/>
      <c r="M16" s="127">
        <f>MAX(M14:AB14)</f>
        <v>1003.5</v>
      </c>
      <c r="N16" s="119"/>
      <c r="O16" s="119" t="s">
        <v>108</v>
      </c>
      <c r="P16" s="129">
        <f>+M16*P15</f>
        <v>13.291390728476824</v>
      </c>
      <c r="Q16" s="119"/>
      <c r="R16" s="119"/>
      <c r="S16" s="119"/>
      <c r="T16" s="119" t="s">
        <v>109</v>
      </c>
      <c r="U16" s="129">
        <f>+M16*U15</f>
        <v>956.9801324503311</v>
      </c>
      <c r="V16" s="119"/>
      <c r="W16" s="119"/>
      <c r="X16" s="119"/>
      <c r="Y16" s="119" t="s">
        <v>110</v>
      </c>
      <c r="Z16" s="129">
        <f>+M16*Z15</f>
        <v>33.228476821192054</v>
      </c>
      <c r="AA16" s="119"/>
      <c r="AB16" s="121"/>
      <c r="AC16" s="115"/>
      <c r="AD16" s="127">
        <f>MAX(AD14:AO14)</f>
        <v>875.5</v>
      </c>
      <c r="AE16" s="119" t="s">
        <v>108</v>
      </c>
      <c r="AF16" s="128">
        <f>+AD16*AF15</f>
        <v>49.590628218331616</v>
      </c>
      <c r="AG16" s="119"/>
      <c r="AH16" s="119"/>
      <c r="AI16" s="119"/>
      <c r="AJ16" s="119" t="s">
        <v>109</v>
      </c>
      <c r="AK16" s="128">
        <f>+AD16*AK15</f>
        <v>788.04016477857874</v>
      </c>
      <c r="AL16" s="119"/>
      <c r="AM16" s="119"/>
      <c r="AN16" s="119" t="s">
        <v>110</v>
      </c>
      <c r="AO16" s="130">
        <f>+AD16*AO15</f>
        <v>37.869207003089592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104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457</v>
      </c>
      <c r="C18" s="116">
        <f>'G-2'!F11</f>
        <v>443</v>
      </c>
      <c r="D18" s="116">
        <f>'G-2'!F12</f>
        <v>442.5</v>
      </c>
      <c r="E18" s="116">
        <f>'G-2'!F13</f>
        <v>489.5</v>
      </c>
      <c r="F18" s="116">
        <f>'G-2'!F14</f>
        <v>429</v>
      </c>
      <c r="G18" s="116">
        <f>'G-2'!F15</f>
        <v>388.5</v>
      </c>
      <c r="H18" s="116">
        <f>'G-2'!F16</f>
        <v>350</v>
      </c>
      <c r="I18" s="116">
        <f>'G-2'!F17</f>
        <v>380.5</v>
      </c>
      <c r="J18" s="116">
        <f>'G-2'!F18</f>
        <v>330</v>
      </c>
      <c r="K18" s="116">
        <f>'G-2'!F19</f>
        <v>370</v>
      </c>
      <c r="L18" s="117"/>
      <c r="M18" s="116">
        <f>'G-2'!F20</f>
        <v>321</v>
      </c>
      <c r="N18" s="116">
        <f>'G-2'!F21</f>
        <v>352.5</v>
      </c>
      <c r="O18" s="116">
        <f>'G-2'!F22</f>
        <v>355</v>
      </c>
      <c r="P18" s="116">
        <f>'G-2'!M10</f>
        <v>329</v>
      </c>
      <c r="Q18" s="116">
        <f>'G-2'!M11</f>
        <v>336.5</v>
      </c>
      <c r="R18" s="116">
        <f>'G-2'!M12</f>
        <v>361</v>
      </c>
      <c r="S18" s="116">
        <f>'G-2'!M13</f>
        <v>307.5</v>
      </c>
      <c r="T18" s="116">
        <f>'G-2'!M14</f>
        <v>270.5</v>
      </c>
      <c r="U18" s="116">
        <f>'G-2'!M15</f>
        <v>270</v>
      </c>
      <c r="V18" s="116">
        <f>'G-2'!M16</f>
        <v>282</v>
      </c>
      <c r="W18" s="116">
        <f>'G-2'!M17</f>
        <v>317</v>
      </c>
      <c r="X18" s="116">
        <f>'G-2'!M18</f>
        <v>343</v>
      </c>
      <c r="Y18" s="116">
        <f>'G-2'!M19</f>
        <v>351.5</v>
      </c>
      <c r="Z18" s="116">
        <f>'G-2'!M20</f>
        <v>348</v>
      </c>
      <c r="AA18" s="116">
        <f>'G-2'!M21</f>
        <v>348.5</v>
      </c>
      <c r="AB18" s="116">
        <f>'G-2'!M22</f>
        <v>354</v>
      </c>
      <c r="AC18" s="117"/>
      <c r="AD18" s="116">
        <f>'G-2'!T10</f>
        <v>373</v>
      </c>
      <c r="AE18" s="116">
        <f>'G-2'!T11</f>
        <v>365</v>
      </c>
      <c r="AF18" s="116">
        <f>'G-2'!T12</f>
        <v>335</v>
      </c>
      <c r="AG18" s="116">
        <f>'G-2'!T13</f>
        <v>320.5</v>
      </c>
      <c r="AH18" s="116">
        <f>'G-2'!T14</f>
        <v>0</v>
      </c>
      <c r="AI18" s="116">
        <f>'G-2'!T15</f>
        <v>0</v>
      </c>
      <c r="AJ18" s="116">
        <f>'G-2'!T16</f>
        <v>0</v>
      </c>
      <c r="AK18" s="116">
        <f>'G-2'!T17</f>
        <v>0</v>
      </c>
      <c r="AL18" s="116">
        <f>'G-2'!T18</f>
        <v>0</v>
      </c>
      <c r="AM18" s="116">
        <f>'G-2'!T19</f>
        <v>0</v>
      </c>
      <c r="AN18" s="116">
        <f>'G-2'!T20</f>
        <v>0</v>
      </c>
      <c r="AO18" s="116">
        <f>'G-2'!T21</f>
        <v>0</v>
      </c>
      <c r="AP18" s="68"/>
      <c r="AQ18" s="68"/>
      <c r="AR18" s="68"/>
      <c r="AS18" s="68"/>
      <c r="AT18" s="68"/>
      <c r="AU18" s="68">
        <f t="shared" ref="AU18:BA18" si="6">E19</f>
        <v>1832</v>
      </c>
      <c r="AV18" s="68">
        <f t="shared" si="6"/>
        <v>1804</v>
      </c>
      <c r="AW18" s="68">
        <f t="shared" si="6"/>
        <v>1749.5</v>
      </c>
      <c r="AX18" s="68">
        <f t="shared" si="6"/>
        <v>1657</v>
      </c>
      <c r="AY18" s="68">
        <f t="shared" si="6"/>
        <v>1548</v>
      </c>
      <c r="AZ18" s="68">
        <f t="shared" si="6"/>
        <v>1449</v>
      </c>
      <c r="BA18" s="68">
        <f t="shared" si="6"/>
        <v>1430.5</v>
      </c>
      <c r="BB18" s="68"/>
      <c r="BC18" s="68"/>
      <c r="BD18" s="68"/>
      <c r="BE18" s="68">
        <f t="shared" ref="BE18:BQ18" si="7">P19</f>
        <v>1357.5</v>
      </c>
      <c r="BF18" s="68">
        <f t="shared" si="7"/>
        <v>1373</v>
      </c>
      <c r="BG18" s="68">
        <f t="shared" si="7"/>
        <v>1381.5</v>
      </c>
      <c r="BH18" s="68">
        <f t="shared" si="7"/>
        <v>1334</v>
      </c>
      <c r="BI18" s="68">
        <f t="shared" si="7"/>
        <v>1275.5</v>
      </c>
      <c r="BJ18" s="68">
        <f t="shared" si="7"/>
        <v>1209</v>
      </c>
      <c r="BK18" s="68">
        <f t="shared" si="7"/>
        <v>1130</v>
      </c>
      <c r="BL18" s="68">
        <f t="shared" si="7"/>
        <v>1139.5</v>
      </c>
      <c r="BM18" s="68">
        <f t="shared" si="7"/>
        <v>1212</v>
      </c>
      <c r="BN18" s="68">
        <f t="shared" si="7"/>
        <v>1293.5</v>
      </c>
      <c r="BO18" s="68">
        <f t="shared" si="7"/>
        <v>1359.5</v>
      </c>
      <c r="BP18" s="68">
        <f t="shared" si="7"/>
        <v>1391</v>
      </c>
      <c r="BQ18" s="68">
        <f t="shared" si="7"/>
        <v>1402</v>
      </c>
      <c r="BR18" s="68"/>
      <c r="BS18" s="68"/>
      <c r="BT18" s="68"/>
      <c r="BU18" s="68">
        <f t="shared" ref="BU18:CC18" si="8">AG19</f>
        <v>1393.5</v>
      </c>
      <c r="BV18" s="68">
        <f t="shared" si="8"/>
        <v>1020.5</v>
      </c>
      <c r="BW18" s="68">
        <f t="shared" si="8"/>
        <v>655.5</v>
      </c>
      <c r="BX18" s="68">
        <f t="shared" si="8"/>
        <v>320.5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1832</v>
      </c>
      <c r="F19" s="116">
        <f t="shared" ref="F19:K19" si="9">C18+D18+E18+F18</f>
        <v>1804</v>
      </c>
      <c r="G19" s="116">
        <f t="shared" si="9"/>
        <v>1749.5</v>
      </c>
      <c r="H19" s="116">
        <f t="shared" si="9"/>
        <v>1657</v>
      </c>
      <c r="I19" s="116">
        <f t="shared" si="9"/>
        <v>1548</v>
      </c>
      <c r="J19" s="116">
        <f t="shared" si="9"/>
        <v>1449</v>
      </c>
      <c r="K19" s="116">
        <f t="shared" si="9"/>
        <v>1430.5</v>
      </c>
      <c r="L19" s="117"/>
      <c r="M19" s="116"/>
      <c r="N19" s="116"/>
      <c r="O19" s="116"/>
      <c r="P19" s="116">
        <f>M18+N18+O18+P18</f>
        <v>1357.5</v>
      </c>
      <c r="Q19" s="116">
        <f t="shared" ref="Q19:AB19" si="10">N18+O18+P18+Q18</f>
        <v>1373</v>
      </c>
      <c r="R19" s="116">
        <f t="shared" si="10"/>
        <v>1381.5</v>
      </c>
      <c r="S19" s="116">
        <f t="shared" si="10"/>
        <v>1334</v>
      </c>
      <c r="T19" s="116">
        <f t="shared" si="10"/>
        <v>1275.5</v>
      </c>
      <c r="U19" s="116">
        <f t="shared" si="10"/>
        <v>1209</v>
      </c>
      <c r="V19" s="116">
        <f t="shared" si="10"/>
        <v>1130</v>
      </c>
      <c r="W19" s="116">
        <f t="shared" si="10"/>
        <v>1139.5</v>
      </c>
      <c r="X19" s="116">
        <f t="shared" si="10"/>
        <v>1212</v>
      </c>
      <c r="Y19" s="116">
        <f t="shared" si="10"/>
        <v>1293.5</v>
      </c>
      <c r="Z19" s="116">
        <f t="shared" si="10"/>
        <v>1359.5</v>
      </c>
      <c r="AA19" s="116">
        <f t="shared" si="10"/>
        <v>1391</v>
      </c>
      <c r="AB19" s="116">
        <f t="shared" si="10"/>
        <v>1402</v>
      </c>
      <c r="AC19" s="117"/>
      <c r="AD19" s="116"/>
      <c r="AE19" s="116"/>
      <c r="AF19" s="116"/>
      <c r="AG19" s="116">
        <f>AD18+AE18+AF18+AG18</f>
        <v>1393.5</v>
      </c>
      <c r="AH19" s="116">
        <f t="shared" ref="AH19:AO19" si="11">AE18+AF18+AG18+AH18</f>
        <v>1020.5</v>
      </c>
      <c r="AI19" s="116">
        <f t="shared" si="11"/>
        <v>655.5</v>
      </c>
      <c r="AJ19" s="116">
        <f t="shared" si="11"/>
        <v>320.5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E28</f>
        <v>719</v>
      </c>
      <c r="AV19" s="68">
        <f t="shared" si="12"/>
        <v>744</v>
      </c>
      <c r="AW19" s="68">
        <f t="shared" si="12"/>
        <v>709.5</v>
      </c>
      <c r="AX19" s="68">
        <f t="shared" si="12"/>
        <v>674.5</v>
      </c>
      <c r="AY19" s="68">
        <f t="shared" si="12"/>
        <v>667.5</v>
      </c>
      <c r="AZ19" s="68">
        <f t="shared" si="12"/>
        <v>648.5</v>
      </c>
      <c r="BA19" s="68">
        <f t="shared" si="12"/>
        <v>649.5</v>
      </c>
      <c r="BB19" s="68"/>
      <c r="BC19" s="68"/>
      <c r="BD19" s="68"/>
      <c r="BE19" s="68">
        <f t="shared" ref="BE19:BQ19" si="13">P28</f>
        <v>751</v>
      </c>
      <c r="BF19" s="68">
        <f t="shared" si="13"/>
        <v>772.5</v>
      </c>
      <c r="BG19" s="68">
        <f t="shared" si="13"/>
        <v>771</v>
      </c>
      <c r="BH19" s="68">
        <f t="shared" si="13"/>
        <v>728.5</v>
      </c>
      <c r="BI19" s="68">
        <f t="shared" si="13"/>
        <v>684.5</v>
      </c>
      <c r="BJ19" s="68">
        <f t="shared" si="13"/>
        <v>609.5</v>
      </c>
      <c r="BK19" s="68">
        <f t="shared" si="13"/>
        <v>565</v>
      </c>
      <c r="BL19" s="68">
        <f t="shared" si="13"/>
        <v>582</v>
      </c>
      <c r="BM19" s="68">
        <f t="shared" si="13"/>
        <v>645</v>
      </c>
      <c r="BN19" s="68">
        <f t="shared" si="13"/>
        <v>686</v>
      </c>
      <c r="BO19" s="68">
        <f t="shared" si="13"/>
        <v>760.5</v>
      </c>
      <c r="BP19" s="68">
        <f t="shared" si="13"/>
        <v>794</v>
      </c>
      <c r="BQ19" s="68">
        <f t="shared" si="13"/>
        <v>794.5</v>
      </c>
      <c r="BR19" s="68"/>
      <c r="BS19" s="68"/>
      <c r="BT19" s="68"/>
      <c r="BU19" s="68">
        <f t="shared" ref="BU19:CC19" si="14">AG28</f>
        <v>820</v>
      </c>
      <c r="BV19" s="68">
        <f t="shared" si="14"/>
        <v>649</v>
      </c>
      <c r="BW19" s="68">
        <f t="shared" si="14"/>
        <v>452.5</v>
      </c>
      <c r="BX19" s="68">
        <f t="shared" si="14"/>
        <v>226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1.7624020887728461E-2</v>
      </c>
      <c r="E20" s="119"/>
      <c r="F20" s="119" t="s">
        <v>109</v>
      </c>
      <c r="G20" s="120">
        <f>DIRECCIONALIDAD!J20/100</f>
        <v>0.66906005221932119</v>
      </c>
      <c r="H20" s="119"/>
      <c r="I20" s="119" t="s">
        <v>110</v>
      </c>
      <c r="J20" s="120">
        <f>DIRECCIONALIDAD!J21/100</f>
        <v>0.3133159268929504</v>
      </c>
      <c r="K20" s="121"/>
      <c r="L20" s="115"/>
      <c r="M20" s="118"/>
      <c r="N20" s="119"/>
      <c r="O20" s="119" t="s">
        <v>108</v>
      </c>
      <c r="P20" s="120">
        <f>DIRECCIONALIDAD!J22/100</f>
        <v>3.6514522821576766E-2</v>
      </c>
      <c r="Q20" s="119"/>
      <c r="R20" s="119"/>
      <c r="S20" s="119"/>
      <c r="T20" s="119" t="s">
        <v>109</v>
      </c>
      <c r="U20" s="120">
        <f>DIRECCIONALIDAD!J23/100</f>
        <v>0.6190871369294606</v>
      </c>
      <c r="V20" s="119"/>
      <c r="W20" s="119"/>
      <c r="X20" s="119"/>
      <c r="Y20" s="119" t="s">
        <v>110</v>
      </c>
      <c r="Z20" s="120">
        <f>DIRECCIONALIDAD!J24/100</f>
        <v>0.34439834024896265</v>
      </c>
      <c r="AA20" s="119"/>
      <c r="AB20" s="121"/>
      <c r="AC20" s="115"/>
      <c r="AD20" s="118"/>
      <c r="AE20" s="119" t="s">
        <v>108</v>
      </c>
      <c r="AF20" s="120">
        <f>DIRECCIONALIDAD!J25/100</f>
        <v>3.4722222222222224E-2</v>
      </c>
      <c r="AG20" s="119"/>
      <c r="AH20" s="119"/>
      <c r="AI20" s="119"/>
      <c r="AJ20" s="119" t="s">
        <v>109</v>
      </c>
      <c r="AK20" s="120">
        <f>DIRECCIONALIDAD!J26/100</f>
        <v>0.65663580246913578</v>
      </c>
      <c r="AL20" s="119"/>
      <c r="AM20" s="119"/>
      <c r="AN20" s="119" t="s">
        <v>110</v>
      </c>
      <c r="AO20" s="122">
        <f>DIRECCIONALIDAD!J27/100</f>
        <v>0.30864197530864196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6" t="s">
        <v>154</v>
      </c>
      <c r="B21" s="127">
        <f>MAX(B19:K19)</f>
        <v>1832</v>
      </c>
      <c r="C21" s="119" t="s">
        <v>108</v>
      </c>
      <c r="D21" s="128">
        <f>+B21*D20</f>
        <v>32.287206266318542</v>
      </c>
      <c r="E21" s="119"/>
      <c r="F21" s="119" t="s">
        <v>109</v>
      </c>
      <c r="G21" s="128">
        <f>+B21*G20</f>
        <v>1225.7180156657964</v>
      </c>
      <c r="H21" s="119"/>
      <c r="I21" s="119" t="s">
        <v>110</v>
      </c>
      <c r="J21" s="128">
        <f>+B21*J20</f>
        <v>573.99477806788514</v>
      </c>
      <c r="K21" s="121"/>
      <c r="L21" s="115"/>
      <c r="M21" s="127">
        <f>MAX(M19:AB19)</f>
        <v>1402</v>
      </c>
      <c r="N21" s="119"/>
      <c r="O21" s="119" t="s">
        <v>108</v>
      </c>
      <c r="P21" s="129">
        <f>+M21*P20</f>
        <v>51.193360995850625</v>
      </c>
      <c r="Q21" s="119"/>
      <c r="R21" s="119"/>
      <c r="S21" s="119"/>
      <c r="T21" s="119" t="s">
        <v>109</v>
      </c>
      <c r="U21" s="129">
        <f>+M21*U20</f>
        <v>867.96016597510379</v>
      </c>
      <c r="V21" s="119"/>
      <c r="W21" s="119"/>
      <c r="X21" s="119"/>
      <c r="Y21" s="119" t="s">
        <v>110</v>
      </c>
      <c r="Z21" s="129">
        <f>+M21*Z20</f>
        <v>482.84647302904563</v>
      </c>
      <c r="AA21" s="119"/>
      <c r="AB21" s="121"/>
      <c r="AC21" s="115"/>
      <c r="AD21" s="127">
        <f>MAX(AD19:AO19)</f>
        <v>1393.5</v>
      </c>
      <c r="AE21" s="119" t="s">
        <v>108</v>
      </c>
      <c r="AF21" s="128">
        <f>+AD21*AF20</f>
        <v>48.385416666666671</v>
      </c>
      <c r="AG21" s="119"/>
      <c r="AH21" s="119"/>
      <c r="AI21" s="119"/>
      <c r="AJ21" s="119" t="s">
        <v>109</v>
      </c>
      <c r="AK21" s="128">
        <f>+AD21*AK20</f>
        <v>915.02199074074065</v>
      </c>
      <c r="AL21" s="119"/>
      <c r="AM21" s="119"/>
      <c r="AN21" s="119" t="s">
        <v>110</v>
      </c>
      <c r="AO21" s="130">
        <f>+AD21*AO20</f>
        <v>430.09259259259255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104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3561.5</v>
      </c>
      <c r="AV22" s="59">
        <f t="shared" si="18"/>
        <v>3571</v>
      </c>
      <c r="AW22" s="59">
        <f t="shared" si="18"/>
        <v>3431.5</v>
      </c>
      <c r="AX22" s="59">
        <f t="shared" si="18"/>
        <v>3325</v>
      </c>
      <c r="AY22" s="59">
        <f t="shared" si="18"/>
        <v>3225.5</v>
      </c>
      <c r="AZ22" s="59">
        <f t="shared" si="18"/>
        <v>3062</v>
      </c>
      <c r="BA22" s="59">
        <f t="shared" si="18"/>
        <v>3046.5</v>
      </c>
      <c r="BB22" s="59"/>
      <c r="BC22" s="59"/>
      <c r="BD22" s="59"/>
      <c r="BE22" s="59">
        <f t="shared" ref="BE22:BQ22" si="19">P33</f>
        <v>2924</v>
      </c>
      <c r="BF22" s="59">
        <f t="shared" si="19"/>
        <v>2974</v>
      </c>
      <c r="BG22" s="59">
        <f t="shared" si="19"/>
        <v>3058</v>
      </c>
      <c r="BH22" s="59">
        <f t="shared" si="19"/>
        <v>3044.5</v>
      </c>
      <c r="BI22" s="59">
        <f t="shared" si="19"/>
        <v>2963.5</v>
      </c>
      <c r="BJ22" s="59">
        <f t="shared" si="19"/>
        <v>2811.5</v>
      </c>
      <c r="BK22" s="59">
        <f t="shared" si="19"/>
        <v>2648</v>
      </c>
      <c r="BL22" s="59">
        <f t="shared" si="19"/>
        <v>2572.5</v>
      </c>
      <c r="BM22" s="59">
        <f t="shared" si="19"/>
        <v>2653</v>
      </c>
      <c r="BN22" s="59">
        <f t="shared" si="19"/>
        <v>2738.5</v>
      </c>
      <c r="BO22" s="59">
        <f t="shared" si="19"/>
        <v>2903.5</v>
      </c>
      <c r="BP22" s="59">
        <f t="shared" si="19"/>
        <v>3036.5</v>
      </c>
      <c r="BQ22" s="59">
        <f t="shared" si="19"/>
        <v>3071.5</v>
      </c>
      <c r="BR22" s="59"/>
      <c r="BS22" s="59"/>
      <c r="BT22" s="59"/>
      <c r="BU22" s="59">
        <f t="shared" ref="BU22:CC22" si="20">AG33</f>
        <v>3089</v>
      </c>
      <c r="BV22" s="59">
        <f t="shared" si="20"/>
        <v>2347</v>
      </c>
      <c r="BW22" s="59">
        <f t="shared" si="20"/>
        <v>1591</v>
      </c>
      <c r="BX22" s="59">
        <f t="shared" si="20"/>
        <v>798.5</v>
      </c>
      <c r="BY22" s="59">
        <f t="shared" si="20"/>
        <v>0</v>
      </c>
      <c r="BZ22" s="59">
        <f t="shared" si="20"/>
        <v>0</v>
      </c>
      <c r="CA22" s="59">
        <f t="shared" si="20"/>
        <v>0</v>
      </c>
      <c r="CB22" s="59">
        <f t="shared" si="20"/>
        <v>0</v>
      </c>
      <c r="CC22" s="59">
        <f t="shared" si="20"/>
        <v>0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7" t="s">
        <v>104</v>
      </c>
      <c r="U26" s="187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154.5</v>
      </c>
      <c r="C27" s="116">
        <f>'G-4'!F11</f>
        <v>201</v>
      </c>
      <c r="D27" s="116">
        <f>'G-4'!F12</f>
        <v>178</v>
      </c>
      <c r="E27" s="116">
        <f>'G-4'!F13</f>
        <v>185.5</v>
      </c>
      <c r="F27" s="116">
        <f>'G-4'!F14</f>
        <v>179.5</v>
      </c>
      <c r="G27" s="116">
        <f>'G-4'!F15</f>
        <v>166.5</v>
      </c>
      <c r="H27" s="116">
        <f>'G-4'!F16</f>
        <v>143</v>
      </c>
      <c r="I27" s="116">
        <f>'G-4'!F17</f>
        <v>178.5</v>
      </c>
      <c r="J27" s="116">
        <f>'G-4'!F18</f>
        <v>160.5</v>
      </c>
      <c r="K27" s="116">
        <f>'G-4'!F19</f>
        <v>167.5</v>
      </c>
      <c r="L27" s="117"/>
      <c r="M27" s="116">
        <f>'G-4'!F20</f>
        <v>186.5</v>
      </c>
      <c r="N27" s="116">
        <f>'G-4'!F21</f>
        <v>187.5</v>
      </c>
      <c r="O27" s="116">
        <f>'G-4'!F22</f>
        <v>195.5</v>
      </c>
      <c r="P27" s="116">
        <f>'G-4'!M10</f>
        <v>181.5</v>
      </c>
      <c r="Q27" s="116">
        <f>'G-4'!M11</f>
        <v>208</v>
      </c>
      <c r="R27" s="116">
        <f>'G-4'!M12</f>
        <v>186</v>
      </c>
      <c r="S27" s="116">
        <f>'G-4'!M13</f>
        <v>153</v>
      </c>
      <c r="T27" s="116">
        <f>'G-4'!M14</f>
        <v>137.5</v>
      </c>
      <c r="U27" s="116">
        <f>'G-4'!M15</f>
        <v>133</v>
      </c>
      <c r="V27" s="116">
        <f>'G-4'!M16</f>
        <v>141.5</v>
      </c>
      <c r="W27" s="116">
        <f>'G-4'!M17</f>
        <v>170</v>
      </c>
      <c r="X27" s="116">
        <f>'G-4'!M18</f>
        <v>200.5</v>
      </c>
      <c r="Y27" s="116">
        <f>'G-4'!M19</f>
        <v>174</v>
      </c>
      <c r="Z27" s="116">
        <f>'G-4'!M20</f>
        <v>216</v>
      </c>
      <c r="AA27" s="116">
        <f>'G-4'!M21</f>
        <v>203.5</v>
      </c>
      <c r="AB27" s="116">
        <f>'G-4'!M22</f>
        <v>201</v>
      </c>
      <c r="AC27" s="117"/>
      <c r="AD27" s="116">
        <f>'G-4'!T10</f>
        <v>171</v>
      </c>
      <c r="AE27" s="116">
        <f>'G-4'!T11</f>
        <v>196.5</v>
      </c>
      <c r="AF27" s="116">
        <f>'G-4'!T12</f>
        <v>226.5</v>
      </c>
      <c r="AG27" s="116">
        <f>'G-4'!T13</f>
        <v>226</v>
      </c>
      <c r="AH27" s="116">
        <f>'G-4'!T14</f>
        <v>0</v>
      </c>
      <c r="AI27" s="116">
        <f>'G-4'!T15</f>
        <v>0</v>
      </c>
      <c r="AJ27" s="116">
        <f>'G-4'!T16</f>
        <v>0</v>
      </c>
      <c r="AK27" s="116">
        <f>'G-4'!T17</f>
        <v>0</v>
      </c>
      <c r="AL27" s="116">
        <f>'G-4'!T18</f>
        <v>0</v>
      </c>
      <c r="AM27" s="116">
        <f>'G-4'!T19</f>
        <v>0</v>
      </c>
      <c r="AN27" s="116">
        <f>'G-4'!T20</f>
        <v>0</v>
      </c>
      <c r="AO27" s="116">
        <f>'G-4'!T21</f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719</v>
      </c>
      <c r="F28" s="116">
        <f t="shared" ref="F28:K28" si="24">C27+D27+E27+F27</f>
        <v>744</v>
      </c>
      <c r="G28" s="116">
        <f t="shared" si="24"/>
        <v>709.5</v>
      </c>
      <c r="H28" s="116">
        <f t="shared" si="24"/>
        <v>674.5</v>
      </c>
      <c r="I28" s="116">
        <f t="shared" si="24"/>
        <v>667.5</v>
      </c>
      <c r="J28" s="116">
        <f t="shared" si="24"/>
        <v>648.5</v>
      </c>
      <c r="K28" s="116">
        <f t="shared" si="24"/>
        <v>649.5</v>
      </c>
      <c r="L28" s="117"/>
      <c r="M28" s="116"/>
      <c r="N28" s="116"/>
      <c r="O28" s="116"/>
      <c r="P28" s="116">
        <f>M27+N27+O27+P27</f>
        <v>751</v>
      </c>
      <c r="Q28" s="116">
        <f t="shared" ref="Q28:AB28" si="25">N27+O27+P27+Q27</f>
        <v>772.5</v>
      </c>
      <c r="R28" s="116">
        <f t="shared" si="25"/>
        <v>771</v>
      </c>
      <c r="S28" s="116">
        <f t="shared" si="25"/>
        <v>728.5</v>
      </c>
      <c r="T28" s="116">
        <f t="shared" si="25"/>
        <v>684.5</v>
      </c>
      <c r="U28" s="116">
        <f t="shared" si="25"/>
        <v>609.5</v>
      </c>
      <c r="V28" s="116">
        <f t="shared" si="25"/>
        <v>565</v>
      </c>
      <c r="W28" s="116">
        <f t="shared" si="25"/>
        <v>582</v>
      </c>
      <c r="X28" s="116">
        <f t="shared" si="25"/>
        <v>645</v>
      </c>
      <c r="Y28" s="116">
        <f t="shared" si="25"/>
        <v>686</v>
      </c>
      <c r="Z28" s="116">
        <f t="shared" si="25"/>
        <v>760.5</v>
      </c>
      <c r="AA28" s="116">
        <f t="shared" si="25"/>
        <v>794</v>
      </c>
      <c r="AB28" s="116">
        <f t="shared" si="25"/>
        <v>794.5</v>
      </c>
      <c r="AC28" s="117"/>
      <c r="AD28" s="116"/>
      <c r="AE28" s="116"/>
      <c r="AF28" s="116"/>
      <c r="AG28" s="116">
        <f>AD27+AE27+AF27+AG27</f>
        <v>820</v>
      </c>
      <c r="AH28" s="116">
        <f t="shared" ref="AH28:AO28" si="26">AE27+AF27+AG27+AH27</f>
        <v>649</v>
      </c>
      <c r="AI28" s="116">
        <f t="shared" si="26"/>
        <v>452.5</v>
      </c>
      <c r="AJ28" s="116">
        <f t="shared" si="26"/>
        <v>226</v>
      </c>
      <c r="AK28" s="116">
        <f t="shared" si="26"/>
        <v>0</v>
      </c>
      <c r="AL28" s="116">
        <f t="shared" si="26"/>
        <v>0</v>
      </c>
      <c r="AM28" s="116">
        <f t="shared" si="26"/>
        <v>0</v>
      </c>
      <c r="AN28" s="116">
        <f t="shared" si="26"/>
        <v>0</v>
      </c>
      <c r="AO28" s="116">
        <f t="shared" si="26"/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0.6293333333333333</v>
      </c>
      <c r="E29" s="119"/>
      <c r="F29" s="119" t="s">
        <v>109</v>
      </c>
      <c r="G29" s="120">
        <f>DIRECCIONALIDAD!J38/100</f>
        <v>0.15466666666666667</v>
      </c>
      <c r="H29" s="119"/>
      <c r="I29" s="119" t="s">
        <v>110</v>
      </c>
      <c r="J29" s="120">
        <f>DIRECCIONALIDAD!J39/100</f>
        <v>0.21600000000000003</v>
      </c>
      <c r="K29" s="121"/>
      <c r="L29" s="115"/>
      <c r="M29" s="118"/>
      <c r="N29" s="119"/>
      <c r="O29" s="119" t="s">
        <v>108</v>
      </c>
      <c r="P29" s="120">
        <f>DIRECCIONALIDAD!J40/100</f>
        <v>0.81949934123847168</v>
      </c>
      <c r="Q29" s="119"/>
      <c r="R29" s="119"/>
      <c r="S29" s="119"/>
      <c r="T29" s="119" t="s">
        <v>109</v>
      </c>
      <c r="U29" s="120">
        <f>DIRECCIONALIDAD!J41/100</f>
        <v>0.10013175230566534</v>
      </c>
      <c r="V29" s="119"/>
      <c r="W29" s="119"/>
      <c r="X29" s="119"/>
      <c r="Y29" s="119" t="s">
        <v>110</v>
      </c>
      <c r="Z29" s="120">
        <f>DIRECCIONALIDAD!J42/100</f>
        <v>8.0368906455862976E-2</v>
      </c>
      <c r="AA29" s="119"/>
      <c r="AB29" s="121"/>
      <c r="AC29" s="115"/>
      <c r="AD29" s="118"/>
      <c r="AE29" s="119" t="s">
        <v>108</v>
      </c>
      <c r="AF29" s="120">
        <f>DIRECCIONALIDAD!J43/100</f>
        <v>0.91261061946902655</v>
      </c>
      <c r="AG29" s="119"/>
      <c r="AH29" s="119"/>
      <c r="AI29" s="119"/>
      <c r="AJ29" s="119" t="s">
        <v>109</v>
      </c>
      <c r="AK29" s="120">
        <f>DIRECCIONALIDAD!J44/100</f>
        <v>4.092920353982301E-2</v>
      </c>
      <c r="AL29" s="119"/>
      <c r="AM29" s="119"/>
      <c r="AN29" s="119" t="s">
        <v>110</v>
      </c>
      <c r="AO29" s="122">
        <f>DIRECCIONALIDAD!J45/100</f>
        <v>4.6460176991150445E-2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6" t="s">
        <v>154</v>
      </c>
      <c r="B30" s="127">
        <f>MAX(B28:K28)</f>
        <v>744</v>
      </c>
      <c r="C30" s="119" t="s">
        <v>108</v>
      </c>
      <c r="D30" s="128">
        <f>+B30*D29</f>
        <v>468.22399999999999</v>
      </c>
      <c r="E30" s="119"/>
      <c r="F30" s="119" t="s">
        <v>109</v>
      </c>
      <c r="G30" s="128">
        <f>+B30*G29</f>
        <v>115.072</v>
      </c>
      <c r="H30" s="119"/>
      <c r="I30" s="119" t="s">
        <v>110</v>
      </c>
      <c r="J30" s="128">
        <f>+B30*J29</f>
        <v>160.70400000000001</v>
      </c>
      <c r="K30" s="121"/>
      <c r="L30" s="115"/>
      <c r="M30" s="127">
        <f>MAX(M28:AB28)</f>
        <v>794.5</v>
      </c>
      <c r="N30" s="119"/>
      <c r="O30" s="119" t="s">
        <v>108</v>
      </c>
      <c r="P30" s="129">
        <f>+M30*P29</f>
        <v>651.09222661396575</v>
      </c>
      <c r="Q30" s="119"/>
      <c r="R30" s="119"/>
      <c r="S30" s="119"/>
      <c r="T30" s="119" t="s">
        <v>109</v>
      </c>
      <c r="U30" s="129">
        <f>+M30*U29</f>
        <v>79.55467720685111</v>
      </c>
      <c r="V30" s="119"/>
      <c r="W30" s="119"/>
      <c r="X30" s="119"/>
      <c r="Y30" s="119" t="s">
        <v>110</v>
      </c>
      <c r="Z30" s="129">
        <f>+M30*Z29</f>
        <v>63.853096179183133</v>
      </c>
      <c r="AA30" s="119"/>
      <c r="AB30" s="121"/>
      <c r="AC30" s="115"/>
      <c r="AD30" s="127">
        <f>MAX(AD28:AO28)</f>
        <v>820</v>
      </c>
      <c r="AE30" s="119" t="s">
        <v>108</v>
      </c>
      <c r="AF30" s="128">
        <f>+AD30*AF29</f>
        <v>748.34070796460173</v>
      </c>
      <c r="AG30" s="119"/>
      <c r="AH30" s="119"/>
      <c r="AI30" s="119"/>
      <c r="AJ30" s="119" t="s">
        <v>109</v>
      </c>
      <c r="AK30" s="128">
        <f>+AD30*AK29</f>
        <v>33.561946902654867</v>
      </c>
      <c r="AL30" s="119"/>
      <c r="AM30" s="119"/>
      <c r="AN30" s="119" t="s">
        <v>110</v>
      </c>
      <c r="AO30" s="130">
        <f>+AD30*AO29</f>
        <v>38.097345132743364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7" t="s">
        <v>104</v>
      </c>
      <c r="U31" s="187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875.5</v>
      </c>
      <c r="C32" s="116">
        <f t="shared" ref="C32:K32" si="27">C13+C18+C23+C27</f>
        <v>922</v>
      </c>
      <c r="D32" s="116">
        <f t="shared" si="27"/>
        <v>846</v>
      </c>
      <c r="E32" s="116">
        <f t="shared" si="27"/>
        <v>918</v>
      </c>
      <c r="F32" s="116">
        <f t="shared" si="27"/>
        <v>885</v>
      </c>
      <c r="G32" s="116">
        <f t="shared" si="27"/>
        <v>782.5</v>
      </c>
      <c r="H32" s="116">
        <f t="shared" si="27"/>
        <v>739.5</v>
      </c>
      <c r="I32" s="116">
        <f t="shared" si="27"/>
        <v>818.5</v>
      </c>
      <c r="J32" s="116">
        <f t="shared" si="27"/>
        <v>721.5</v>
      </c>
      <c r="K32" s="116">
        <f t="shared" si="27"/>
        <v>767</v>
      </c>
      <c r="L32" s="117"/>
      <c r="M32" s="116">
        <f>M13+M18+M23+M27</f>
        <v>740</v>
      </c>
      <c r="N32" s="116">
        <f t="shared" ref="N32:AB32" si="28">N13+N18+N23+N27</f>
        <v>702.5</v>
      </c>
      <c r="O32" s="116">
        <f t="shared" si="28"/>
        <v>741.5</v>
      </c>
      <c r="P32" s="116">
        <f t="shared" si="28"/>
        <v>740</v>
      </c>
      <c r="Q32" s="116">
        <f t="shared" si="28"/>
        <v>790</v>
      </c>
      <c r="R32" s="116">
        <f t="shared" si="28"/>
        <v>786.5</v>
      </c>
      <c r="S32" s="116">
        <f t="shared" si="28"/>
        <v>728</v>
      </c>
      <c r="T32" s="116">
        <f t="shared" si="28"/>
        <v>659</v>
      </c>
      <c r="U32" s="116">
        <f t="shared" si="28"/>
        <v>638</v>
      </c>
      <c r="V32" s="116">
        <f t="shared" si="28"/>
        <v>623</v>
      </c>
      <c r="W32" s="116">
        <f t="shared" si="28"/>
        <v>652.5</v>
      </c>
      <c r="X32" s="116">
        <f t="shared" si="28"/>
        <v>739.5</v>
      </c>
      <c r="Y32" s="116">
        <f t="shared" si="28"/>
        <v>723.5</v>
      </c>
      <c r="Z32" s="116">
        <f t="shared" si="28"/>
        <v>788</v>
      </c>
      <c r="AA32" s="116">
        <f t="shared" si="28"/>
        <v>785.5</v>
      </c>
      <c r="AB32" s="116">
        <f t="shared" si="28"/>
        <v>774.5</v>
      </c>
      <c r="AC32" s="117"/>
      <c r="AD32" s="116">
        <f>AD13+AD18+AD23+AD27</f>
        <v>742</v>
      </c>
      <c r="AE32" s="116">
        <f t="shared" ref="AE32:AO32" si="29">AE13+AE18+AE23+AE27</f>
        <v>756</v>
      </c>
      <c r="AF32" s="116">
        <f t="shared" si="29"/>
        <v>792.5</v>
      </c>
      <c r="AG32" s="116">
        <f t="shared" si="29"/>
        <v>798.5</v>
      </c>
      <c r="AH32" s="116">
        <f t="shared" si="29"/>
        <v>0</v>
      </c>
      <c r="AI32" s="116">
        <f t="shared" si="29"/>
        <v>0</v>
      </c>
      <c r="AJ32" s="116">
        <f t="shared" si="29"/>
        <v>0</v>
      </c>
      <c r="AK32" s="116">
        <f t="shared" si="29"/>
        <v>0</v>
      </c>
      <c r="AL32" s="116">
        <f t="shared" si="29"/>
        <v>0</v>
      </c>
      <c r="AM32" s="116">
        <f t="shared" si="29"/>
        <v>0</v>
      </c>
      <c r="AN32" s="116">
        <f t="shared" si="29"/>
        <v>0</v>
      </c>
      <c r="AO32" s="116">
        <f t="shared" si="29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3561.5</v>
      </c>
      <c r="F33" s="116">
        <f t="shared" ref="F33:K33" si="30">C32+D32+E32+F32</f>
        <v>3571</v>
      </c>
      <c r="G33" s="116">
        <f t="shared" si="30"/>
        <v>3431.5</v>
      </c>
      <c r="H33" s="116">
        <f t="shared" si="30"/>
        <v>3325</v>
      </c>
      <c r="I33" s="116">
        <f t="shared" si="30"/>
        <v>3225.5</v>
      </c>
      <c r="J33" s="116">
        <f t="shared" si="30"/>
        <v>3062</v>
      </c>
      <c r="K33" s="116">
        <f t="shared" si="30"/>
        <v>3046.5</v>
      </c>
      <c r="L33" s="117"/>
      <c r="M33" s="116"/>
      <c r="N33" s="116"/>
      <c r="O33" s="116"/>
      <c r="P33" s="116">
        <f>M32+N32+O32+P32</f>
        <v>2924</v>
      </c>
      <c r="Q33" s="116">
        <f t="shared" ref="Q33:AB33" si="31">N32+O32+P32+Q32</f>
        <v>2974</v>
      </c>
      <c r="R33" s="116">
        <f t="shared" si="31"/>
        <v>3058</v>
      </c>
      <c r="S33" s="116">
        <f t="shared" si="31"/>
        <v>3044.5</v>
      </c>
      <c r="T33" s="116">
        <f t="shared" si="31"/>
        <v>2963.5</v>
      </c>
      <c r="U33" s="116">
        <f t="shared" si="31"/>
        <v>2811.5</v>
      </c>
      <c r="V33" s="116">
        <f t="shared" si="31"/>
        <v>2648</v>
      </c>
      <c r="W33" s="116">
        <f t="shared" si="31"/>
        <v>2572.5</v>
      </c>
      <c r="X33" s="116">
        <f t="shared" si="31"/>
        <v>2653</v>
      </c>
      <c r="Y33" s="116">
        <f t="shared" si="31"/>
        <v>2738.5</v>
      </c>
      <c r="Z33" s="116">
        <f t="shared" si="31"/>
        <v>2903.5</v>
      </c>
      <c r="AA33" s="116">
        <f t="shared" si="31"/>
        <v>3036.5</v>
      </c>
      <c r="AB33" s="116">
        <f t="shared" si="31"/>
        <v>3071.5</v>
      </c>
      <c r="AC33" s="117"/>
      <c r="AD33" s="116"/>
      <c r="AE33" s="116"/>
      <c r="AF33" s="116"/>
      <c r="AG33" s="116">
        <f>AD32+AE32+AF32+AG32</f>
        <v>3089</v>
      </c>
      <c r="AH33" s="116">
        <f t="shared" ref="AH33:AO33" si="32">AE32+AF32+AG32+AH32</f>
        <v>2347</v>
      </c>
      <c r="AI33" s="116">
        <f t="shared" si="32"/>
        <v>1591</v>
      </c>
      <c r="AJ33" s="116">
        <f t="shared" si="32"/>
        <v>798.5</v>
      </c>
      <c r="AK33" s="116">
        <f t="shared" si="32"/>
        <v>0</v>
      </c>
      <c r="AL33" s="116">
        <f t="shared" si="32"/>
        <v>0</v>
      </c>
      <c r="AM33" s="116">
        <f t="shared" si="32"/>
        <v>0</v>
      </c>
      <c r="AN33" s="116">
        <f t="shared" si="32"/>
        <v>0</v>
      </c>
      <c r="AO33" s="116">
        <f t="shared" si="32"/>
        <v>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8"/>
      <c r="R35" s="188"/>
      <c r="S35" s="188"/>
      <c r="T35" s="188"/>
      <c r="U35" s="188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15748031496062992" right="0.19685039370078741" top="0.31496062992125984" bottom="0.31496062992125984" header="0.31496062992125984" footer="0.31496062992125984"/>
  <pageSetup scale="6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G-4</vt:lpstr>
      <vt:lpstr>G-Totales</vt:lpstr>
      <vt:lpstr>G-5</vt:lpstr>
      <vt:lpstr>G-6</vt:lpstr>
      <vt:lpstr>DIRECCIONALIDAD</vt:lpstr>
      <vt:lpstr>DIAGRAMA DE VOL</vt:lpstr>
      <vt:lpstr>'G-1'!Área_de_impresión</vt:lpstr>
      <vt:lpstr>'G-2'!Área_de_impresión</vt:lpstr>
      <vt:lpstr>'G-4'!Área_de_impresión</vt:lpstr>
      <vt:lpstr>'G-5'!Área_de_impresión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2009-03-24T15:19:01Z</cp:lastPrinted>
  <dcterms:created xsi:type="dcterms:W3CDTF">1998-04-02T13:38:56Z</dcterms:created>
  <dcterms:modified xsi:type="dcterms:W3CDTF">2020-12-07T15:44:58Z</dcterms:modified>
</cp:coreProperties>
</file>