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20\CL 37\2020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I33" i="4689"/>
  <c r="I32" i="4689"/>
  <c r="I31" i="4689"/>
  <c r="J31" i="4689" s="1"/>
  <c r="P24" i="4688" s="1"/>
  <c r="I30" i="4689"/>
  <c r="I29" i="4689"/>
  <c r="I28" i="4689"/>
  <c r="J28" i="4689" s="1"/>
  <c r="D24" i="4688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4" i="4689" l="1"/>
  <c r="AF24" i="4688" s="1"/>
  <c r="D22" i="4688"/>
  <c r="F23" i="4688" s="1"/>
  <c r="AV20" i="4688" s="1"/>
  <c r="G15" i="4686"/>
  <c r="J33" i="4689"/>
  <c r="Z24" i="4688" s="1"/>
  <c r="J14" i="4689"/>
  <c r="U15" i="4688" s="1"/>
  <c r="J16" i="4689"/>
  <c r="AF15" i="4688" s="1"/>
  <c r="J30" i="4689"/>
  <c r="J24" i="4688" s="1"/>
  <c r="J32" i="4689"/>
  <c r="U24" i="4688" s="1"/>
  <c r="J36" i="4689"/>
  <c r="AO24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J35" i="4689"/>
  <c r="AK24" i="4688" s="1"/>
  <c r="J29" i="4689"/>
  <c r="G24" i="4688" s="1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P23" i="4688"/>
  <c r="K23" i="4688"/>
  <c r="BA20" i="4688" s="1"/>
  <c r="I23" i="4688"/>
  <c r="AY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E23" i="4688" l="1"/>
  <c r="AU20" i="4688" s="1"/>
  <c r="D31" i="4688"/>
  <c r="E32" i="4688" s="1"/>
  <c r="AU21" i="4688" s="1"/>
  <c r="G23" i="4688"/>
  <c r="AW20" i="4688" s="1"/>
  <c r="BU20" i="4688"/>
  <c r="AD25" i="4688"/>
  <c r="BE20" i="4688"/>
  <c r="M25" i="4688"/>
  <c r="BU12" i="4688"/>
  <c r="AD16" i="4688"/>
  <c r="BE12" i="4688"/>
  <c r="M16" i="4688"/>
  <c r="AU12" i="4688"/>
  <c r="B16" i="4688"/>
  <c r="H32" i="4688"/>
  <c r="AX21" i="4688" s="1"/>
  <c r="U23" i="4678"/>
  <c r="I32" i="4688"/>
  <c r="AY21" i="4688" s="1"/>
  <c r="R32" i="4688"/>
  <c r="BG21" i="4688" s="1"/>
  <c r="W32" i="4688"/>
  <c r="BL21" i="4688" s="1"/>
  <c r="AK32" i="4688"/>
  <c r="BY21" i="4688" s="1"/>
  <c r="AH32" i="4688"/>
  <c r="BV21" i="4688" s="1"/>
  <c r="Z32" i="4688"/>
  <c r="BO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P32" i="4688"/>
  <c r="BE21" i="4688" s="1"/>
  <c r="AG32" i="4688"/>
  <c r="BU21" i="4688" s="1"/>
  <c r="J32" i="4688"/>
  <c r="AZ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25" i="4688" l="1"/>
  <c r="J25" i="4688" s="1"/>
  <c r="G32" i="4688"/>
  <c r="AW21" i="4688" s="1"/>
  <c r="F32" i="4688"/>
  <c r="AV21" i="4688" s="1"/>
  <c r="AO25" i="4688"/>
  <c r="AF25" i="4688"/>
  <c r="AK25" i="4688"/>
  <c r="Z25" i="4688"/>
  <c r="U25" i="4688"/>
  <c r="P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  <c r="G25" i="4688" l="1"/>
  <c r="D25" i="4688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<sst xmlns="http://schemas.openxmlformats.org/spreadsheetml/2006/main" count="539" uniqueCount="153">
  <si>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</si>
  <si>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</si>
  <si>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</si>
  <si>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</si>
  <si>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</si>
  <si>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</si>
  <si>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</si>
  <si>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</si>
  <si>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</si>
  <si>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</si>
  <si>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</si>
  <si>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</si>
  <si>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</si>
  <si>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</si>
  <si>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</si>
  <si>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</si>
  <si>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</si>
  <si>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</si>
  <si>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</si>
  <si>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</si>
  <si>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</si>
  <si>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</si>
  <si>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</si>
  <si>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</si>
  <si>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</si>
  <si>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</si>
  <si>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</si>
  <si>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</si>
  <si>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</si>
  <si>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</si>
  <si>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</si>
  <si>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</si>
  <si>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</si>
  <si>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</si>
  <si>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</si>
  <si>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</si>
  <si>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</si>
  <si>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</si>
  <si>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</si>
  <si>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</si>
  <si>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</si>
  <si>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</si>
  <si>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</si>
  <si>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</si>
  <si>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</si>
  <si>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</si>
  <si>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</si>
  <si>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</si>
  <si>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</si>
  <si>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</si>
  <si>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</si>
  <si>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</si>
  <si>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</si>
  <si>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</si>
  <si>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</si>
  <si>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</si>
  <si>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</si>
  <si>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</si>
  <si>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</si>
  <si>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</si>
  <si>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</si>
  <si>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</si>
  <si>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</si>
  <si>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</si>
  <si>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</si>
  <si>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</si>
  <si>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</si>
  <si>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</si>
  <si>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</si>
  <si>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</si>
  <si>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</si>
  <si>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</si>
  <si>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</si>
  <si>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</si>
  <si>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</si>
  <si>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</si>
  <si>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</si>
  <si>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</si>
  <si>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</si>
  <si>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</si>
  <si>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</si>
  <si>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</si>
  <si>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</si>
  <si>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</si>
  <si>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</si>
  <si>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</si>
  <si>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</si>
  <si>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</si>
  <si>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</si>
  <si>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</si>
  <si>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</si>
  <si>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</si>
  <si>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</si>
  <si>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</si>
  <si>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</si>
  <si>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</si>
  <si>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</si>
  <si>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</si>
  <si>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</si>
  <si>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</si>
  <si>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</si>
  <si>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</si>
  <si>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</si>
  <si>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</si>
  <si>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</si>
  <si>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</si>
  <si>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</si>
  <si>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</si>
  <si>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</si>
  <si>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</si>
  <si>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</si>
  <si>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</si>
  <si>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</si>
  <si>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</si>
  <si>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</si>
  <si>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</si>
  <si>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</si>
  <si>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</si>
  <si>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</si>
  <si>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</si>
  <si>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</si>
  <si>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</si>
  <si>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</si>
  <si>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</si>
  <si>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</si>
  <si>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</si>
  <si>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</si>
  <si>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</si>
  <si>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</si>
  <si>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</si>
  <si>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</si>
  <si>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</si>
  <si>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</si>
  <si>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</si>
  <si>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</si>
  <si>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</si>
  <si>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</si>
  <si>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</si>
  <si>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</si>
  <si>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</si>
  <si>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</si>
  <si>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</si>
  <si>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</si>
  <si>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</si>
  <si>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</si>
  <si>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</si>
  <si>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</si>
  <si>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37 X CARRERA 44</t>
  </si>
  <si>
    <t>GEOVANNIS GONZALEZ</t>
  </si>
  <si>
    <t>16:00  - 17:00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</si>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</sst>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70.5</c:v>
                </c:pt>
                <c:pt idx="1">
                  <c:v>68.5</c:v>
                </c:pt>
                <c:pt idx="2">
                  <c:v>69</c:v>
                </c:pt>
                <c:pt idx="3">
                  <c:v>73</c:v>
                </c:pt>
                <c:pt idx="4">
                  <c:v>89</c:v>
                </c:pt>
                <c:pt idx="5">
                  <c:v>81</c:v>
                </c:pt>
                <c:pt idx="6">
                  <c:v>83</c:v>
                </c:pt>
                <c:pt idx="7">
                  <c:v>77</c:v>
                </c:pt>
                <c:pt idx="8">
                  <c:v>65.5</c:v>
                </c:pt>
                <c:pt idx="9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849096"/>
        <c:axId val="273849488"/>
      </c:barChart>
      <c:catAx>
        <c:axId val="27384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84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84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84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281</c:v>
                </c:pt>
                <c:pt idx="4">
                  <c:v>299.5</c:v>
                </c:pt>
                <c:pt idx="5">
                  <c:v>312</c:v>
                </c:pt>
                <c:pt idx="6">
                  <c:v>326</c:v>
                </c:pt>
                <c:pt idx="7">
                  <c:v>330</c:v>
                </c:pt>
                <c:pt idx="8">
                  <c:v>306.5</c:v>
                </c:pt>
                <c:pt idx="9">
                  <c:v>303</c:v>
                </c:pt>
                <c:pt idx="13">
                  <c:v>268</c:v>
                </c:pt>
                <c:pt idx="14">
                  <c:v>290</c:v>
                </c:pt>
                <c:pt idx="15">
                  <c:v>288</c:v>
                </c:pt>
                <c:pt idx="16">
                  <c:v>287</c:v>
                </c:pt>
                <c:pt idx="17">
                  <c:v>258</c:v>
                </c:pt>
                <c:pt idx="18">
                  <c:v>238</c:v>
                </c:pt>
                <c:pt idx="19">
                  <c:v>197</c:v>
                </c:pt>
                <c:pt idx="20">
                  <c:v>172</c:v>
                </c:pt>
                <c:pt idx="21">
                  <c:v>125.5</c:v>
                </c:pt>
                <c:pt idx="22">
                  <c:v>111.5</c:v>
                </c:pt>
                <c:pt idx="23">
                  <c:v>111.5</c:v>
                </c:pt>
                <c:pt idx="24">
                  <c:v>123</c:v>
                </c:pt>
                <c:pt idx="25">
                  <c:v>163.5</c:v>
                </c:pt>
                <c:pt idx="29">
                  <c:v>242.5</c:v>
                </c:pt>
                <c:pt idx="30">
                  <c:v>188</c:v>
                </c:pt>
                <c:pt idx="31">
                  <c:v>128.5</c:v>
                </c:pt>
                <c:pt idx="32">
                  <c:v>63.5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1161</c:v>
                </c:pt>
                <c:pt idx="4">
                  <c:v>1155.5</c:v>
                </c:pt>
                <c:pt idx="5">
                  <c:v>1155.5</c:v>
                </c:pt>
                <c:pt idx="6">
                  <c:v>1139</c:v>
                </c:pt>
                <c:pt idx="7">
                  <c:v>1110</c:v>
                </c:pt>
                <c:pt idx="8">
                  <c:v>1139</c:v>
                </c:pt>
                <c:pt idx="9">
                  <c:v>1132</c:v>
                </c:pt>
                <c:pt idx="13">
                  <c:v>785</c:v>
                </c:pt>
                <c:pt idx="14">
                  <c:v>728.5</c:v>
                </c:pt>
                <c:pt idx="15">
                  <c:v>644.5</c:v>
                </c:pt>
                <c:pt idx="16">
                  <c:v>696.5</c:v>
                </c:pt>
                <c:pt idx="17">
                  <c:v>722.5</c:v>
                </c:pt>
                <c:pt idx="18">
                  <c:v>786.5</c:v>
                </c:pt>
                <c:pt idx="19">
                  <c:v>812</c:v>
                </c:pt>
                <c:pt idx="20">
                  <c:v>751</c:v>
                </c:pt>
                <c:pt idx="21">
                  <c:v>690.5</c:v>
                </c:pt>
                <c:pt idx="22">
                  <c:v>598</c:v>
                </c:pt>
                <c:pt idx="23">
                  <c:v>591.5</c:v>
                </c:pt>
                <c:pt idx="24">
                  <c:v>549</c:v>
                </c:pt>
                <c:pt idx="25">
                  <c:v>515</c:v>
                </c:pt>
                <c:pt idx="29">
                  <c:v>676</c:v>
                </c:pt>
                <c:pt idx="30">
                  <c:v>476</c:v>
                </c:pt>
                <c:pt idx="31">
                  <c:v>297</c:v>
                </c:pt>
                <c:pt idx="32">
                  <c:v>143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1442</c:v>
                </c:pt>
                <c:pt idx="4">
                  <c:v>1455</c:v>
                </c:pt>
                <c:pt idx="5">
                  <c:v>1467.5</c:v>
                </c:pt>
                <c:pt idx="6">
                  <c:v>1465</c:v>
                </c:pt>
                <c:pt idx="7">
                  <c:v>1440</c:v>
                </c:pt>
                <c:pt idx="8">
                  <c:v>1445.5</c:v>
                </c:pt>
                <c:pt idx="9">
                  <c:v>1435</c:v>
                </c:pt>
                <c:pt idx="13">
                  <c:v>1053</c:v>
                </c:pt>
                <c:pt idx="14">
                  <c:v>1018.5</c:v>
                </c:pt>
                <c:pt idx="15">
                  <c:v>932.5</c:v>
                </c:pt>
                <c:pt idx="16">
                  <c:v>983.5</c:v>
                </c:pt>
                <c:pt idx="17">
                  <c:v>980.5</c:v>
                </c:pt>
                <c:pt idx="18">
                  <c:v>1024.5</c:v>
                </c:pt>
                <c:pt idx="19">
                  <c:v>1009</c:v>
                </c:pt>
                <c:pt idx="20">
                  <c:v>923</c:v>
                </c:pt>
                <c:pt idx="21">
                  <c:v>816</c:v>
                </c:pt>
                <c:pt idx="22">
                  <c:v>709.5</c:v>
                </c:pt>
                <c:pt idx="23">
                  <c:v>703</c:v>
                </c:pt>
                <c:pt idx="24">
                  <c:v>672</c:v>
                </c:pt>
                <c:pt idx="25">
                  <c:v>678.5</c:v>
                </c:pt>
                <c:pt idx="29">
                  <c:v>918.5</c:v>
                </c:pt>
                <c:pt idx="30">
                  <c:v>664</c:v>
                </c:pt>
                <c:pt idx="31">
                  <c:v>425.5</c:v>
                </c:pt>
                <c:pt idx="32">
                  <c:v>206.5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307144"/>
        <c:axId val="272307536"/>
      </c:lineChart>
      <c:catAx>
        <c:axId val="272307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30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07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307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</c:v>
                </c:pt>
                <c:pt idx="1">
                  <c:v>82</c:v>
                </c:pt>
                <c:pt idx="2">
                  <c:v>57</c:v>
                </c:pt>
                <c:pt idx="3">
                  <c:v>85</c:v>
                </c:pt>
                <c:pt idx="4">
                  <c:v>66</c:v>
                </c:pt>
                <c:pt idx="5">
                  <c:v>80</c:v>
                </c:pt>
                <c:pt idx="6">
                  <c:v>56</c:v>
                </c:pt>
                <c:pt idx="7">
                  <c:v>56</c:v>
                </c:pt>
                <c:pt idx="8">
                  <c:v>46</c:v>
                </c:pt>
                <c:pt idx="9">
                  <c:v>39</c:v>
                </c:pt>
                <c:pt idx="10">
                  <c:v>31</c:v>
                </c:pt>
                <c:pt idx="11">
                  <c:v>9.5</c:v>
                </c:pt>
                <c:pt idx="12">
                  <c:v>32</c:v>
                </c:pt>
                <c:pt idx="13">
                  <c:v>39</c:v>
                </c:pt>
                <c:pt idx="14">
                  <c:v>42.5</c:v>
                </c:pt>
                <c:pt idx="15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845568"/>
        <c:axId val="273849880"/>
      </c:barChart>
      <c:catAx>
        <c:axId val="27384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84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84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84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54.5</c:v>
                </c:pt>
                <c:pt idx="1">
                  <c:v>59.5</c:v>
                </c:pt>
                <c:pt idx="2">
                  <c:v>65</c:v>
                </c:pt>
                <c:pt idx="3">
                  <c:v>63.5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846744"/>
        <c:axId val="273847136"/>
      </c:barChart>
      <c:catAx>
        <c:axId val="27384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8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8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84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270</c:v>
                </c:pt>
                <c:pt idx="1">
                  <c:v>269.5</c:v>
                </c:pt>
                <c:pt idx="2">
                  <c:v>312</c:v>
                </c:pt>
                <c:pt idx="3">
                  <c:v>309.5</c:v>
                </c:pt>
                <c:pt idx="4">
                  <c:v>264.5</c:v>
                </c:pt>
                <c:pt idx="5">
                  <c:v>269.5</c:v>
                </c:pt>
                <c:pt idx="6">
                  <c:v>295.5</c:v>
                </c:pt>
                <c:pt idx="7">
                  <c:v>280.5</c:v>
                </c:pt>
                <c:pt idx="8">
                  <c:v>293.5</c:v>
                </c:pt>
                <c:pt idx="9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847528"/>
        <c:axId val="163276064"/>
      </c:barChart>
      <c:catAx>
        <c:axId val="27384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7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7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847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200</c:v>
                </c:pt>
                <c:pt idx="1">
                  <c:v>179</c:v>
                </c:pt>
                <c:pt idx="2">
                  <c:v>154</c:v>
                </c:pt>
                <c:pt idx="3">
                  <c:v>143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76848"/>
        <c:axId val="163278416"/>
      </c:barChart>
      <c:catAx>
        <c:axId val="16327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7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7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7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185</c:v>
                </c:pt>
                <c:pt idx="1">
                  <c:v>240</c:v>
                </c:pt>
                <c:pt idx="2">
                  <c:v>180.5</c:v>
                </c:pt>
                <c:pt idx="3">
                  <c:v>179.5</c:v>
                </c:pt>
                <c:pt idx="4">
                  <c:v>128.5</c:v>
                </c:pt>
                <c:pt idx="5">
                  <c:v>156</c:v>
                </c:pt>
                <c:pt idx="6">
                  <c:v>232.5</c:v>
                </c:pt>
                <c:pt idx="7">
                  <c:v>205.5</c:v>
                </c:pt>
                <c:pt idx="8">
                  <c:v>192.5</c:v>
                </c:pt>
                <c:pt idx="9">
                  <c:v>181.5</c:v>
                </c:pt>
                <c:pt idx="10">
                  <c:v>171.5</c:v>
                </c:pt>
                <c:pt idx="11">
                  <c:v>145</c:v>
                </c:pt>
                <c:pt idx="12">
                  <c:v>100</c:v>
                </c:pt>
                <c:pt idx="13">
                  <c:v>175</c:v>
                </c:pt>
                <c:pt idx="14">
                  <c:v>129</c:v>
                </c:pt>
                <c:pt idx="15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06752"/>
        <c:axId val="272308320"/>
      </c:barChart>
      <c:catAx>
        <c:axId val="2723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0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340.5</c:v>
                </c:pt>
                <c:pt idx="1">
                  <c:v>338</c:v>
                </c:pt>
                <c:pt idx="2">
                  <c:v>381</c:v>
                </c:pt>
                <c:pt idx="3">
                  <c:v>382.5</c:v>
                </c:pt>
                <c:pt idx="4">
                  <c:v>353.5</c:v>
                </c:pt>
                <c:pt idx="5">
                  <c:v>350.5</c:v>
                </c:pt>
                <c:pt idx="6">
                  <c:v>378.5</c:v>
                </c:pt>
                <c:pt idx="7">
                  <c:v>357.5</c:v>
                </c:pt>
                <c:pt idx="8">
                  <c:v>359</c:v>
                </c:pt>
                <c:pt idx="9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08712"/>
        <c:axId val="272306360"/>
      </c:barChart>
      <c:catAx>
        <c:axId val="27230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0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0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0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254.5</c:v>
                </c:pt>
                <c:pt idx="1">
                  <c:v>238.5</c:v>
                </c:pt>
                <c:pt idx="2">
                  <c:v>219</c:v>
                </c:pt>
                <c:pt idx="3">
                  <c:v>206.5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09496"/>
        <c:axId val="272309888"/>
      </c:barChart>
      <c:catAx>
        <c:axId val="27230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0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0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0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229</c:v>
                </c:pt>
                <c:pt idx="1">
                  <c:v>322</c:v>
                </c:pt>
                <c:pt idx="2">
                  <c:v>237.5</c:v>
                </c:pt>
                <c:pt idx="3">
                  <c:v>264.5</c:v>
                </c:pt>
                <c:pt idx="4">
                  <c:v>194.5</c:v>
                </c:pt>
                <c:pt idx="5">
                  <c:v>236</c:v>
                </c:pt>
                <c:pt idx="6">
                  <c:v>288.5</c:v>
                </c:pt>
                <c:pt idx="7">
                  <c:v>261.5</c:v>
                </c:pt>
                <c:pt idx="8">
                  <c:v>238.5</c:v>
                </c:pt>
                <c:pt idx="9">
                  <c:v>220.5</c:v>
                </c:pt>
                <c:pt idx="10">
                  <c:v>202.5</c:v>
                </c:pt>
                <c:pt idx="11">
                  <c:v>154.5</c:v>
                </c:pt>
                <c:pt idx="12">
                  <c:v>132</c:v>
                </c:pt>
                <c:pt idx="13">
                  <c:v>214</c:v>
                </c:pt>
                <c:pt idx="14">
                  <c:v>171.5</c:v>
                </c:pt>
                <c:pt idx="15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04400"/>
        <c:axId val="272310672"/>
      </c:barChart>
      <c:catAx>
        <c:axId val="27230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1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1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0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147</v>
      </c>
      <c r="E5" s="183"/>
      <c r="F5" s="183"/>
      <c r="G5" s="183"/>
      <c r="H5" s="183"/>
      <c r="I5" s="179" t="s">
        <v>53</v>
      </c>
      <c r="J5" s="179"/>
      <c r="K5" s="179"/>
      <c r="L5" s="184">
        <v>2120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148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44166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5</v>
      </c>
      <c r="C10" s="46">
        <v>34</v>
      </c>
      <c r="D10" s="46">
        <v>12</v>
      </c>
      <c r="E10" s="46">
        <v>4</v>
      </c>
      <c r="F10" s="6">
        <f t="shared" ref="F10:F22" si="0">B10*0.5+C10*1+D10*2+E10*2.5</f>
        <v>70.5</v>
      </c>
      <c r="G10" s="2"/>
      <c r="H10" s="19" t="s">
        <v>4</v>
      </c>
      <c r="I10" s="46">
        <v>0</v>
      </c>
      <c r="J10" s="46">
        <v>34</v>
      </c>
      <c r="K10" s="46">
        <v>13</v>
      </c>
      <c r="L10" s="46">
        <v>10</v>
      </c>
      <c r="M10" s="6">
        <f t="shared" ref="M10:M22" si="1">I10*0.5+J10*1+K10*2+L10*2.5</f>
        <v>85</v>
      </c>
      <c r="N10" s="9">
        <f>F20+F21+F22+M10</f>
        <v>268</v>
      </c>
      <c r="O10" s="19" t="s">
        <v>43</v>
      </c>
      <c r="P10" s="46">
        <v>2</v>
      </c>
      <c r="Q10" s="46">
        <v>29</v>
      </c>
      <c r="R10" s="46">
        <v>6</v>
      </c>
      <c r="S10" s="46">
        <v>5</v>
      </c>
      <c r="T10" s="6">
        <f t="shared" ref="T10:T21" si="2">P10*0.5+Q10*1+R10*2+S10*2.5</f>
        <v>54.5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40</v>
      </c>
      <c r="D11" s="46">
        <v>11</v>
      </c>
      <c r="E11" s="46">
        <v>2</v>
      </c>
      <c r="F11" s="6">
        <f t="shared" si="0"/>
        <v>68.5</v>
      </c>
      <c r="G11" s="2"/>
      <c r="H11" s="19" t="s">
        <v>5</v>
      </c>
      <c r="I11" s="46">
        <v>2</v>
      </c>
      <c r="J11" s="46">
        <v>39</v>
      </c>
      <c r="K11" s="46">
        <v>8</v>
      </c>
      <c r="L11" s="46">
        <v>4</v>
      </c>
      <c r="M11" s="6">
        <f t="shared" si="1"/>
        <v>66</v>
      </c>
      <c r="N11" s="9">
        <f>F21+F22+M10+M11</f>
        <v>290</v>
      </c>
      <c r="O11" s="19" t="s">
        <v>44</v>
      </c>
      <c r="P11" s="46">
        <v>1</v>
      </c>
      <c r="Q11" s="46">
        <v>30</v>
      </c>
      <c r="R11" s="46">
        <v>7</v>
      </c>
      <c r="S11" s="46">
        <v>6</v>
      </c>
      <c r="T11" s="6">
        <f t="shared" si="2"/>
        <v>59.5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40</v>
      </c>
      <c r="D12" s="46">
        <v>10</v>
      </c>
      <c r="E12" s="46">
        <v>3</v>
      </c>
      <c r="F12" s="6">
        <f t="shared" si="0"/>
        <v>69</v>
      </c>
      <c r="G12" s="2"/>
      <c r="H12" s="19" t="s">
        <v>6</v>
      </c>
      <c r="I12" s="46">
        <v>1</v>
      </c>
      <c r="J12" s="46">
        <v>37</v>
      </c>
      <c r="K12" s="46">
        <v>15</v>
      </c>
      <c r="L12" s="46">
        <v>5</v>
      </c>
      <c r="M12" s="6">
        <f t="shared" si="1"/>
        <v>80</v>
      </c>
      <c r="N12" s="2">
        <f>F22+M10+M11+M12</f>
        <v>288</v>
      </c>
      <c r="O12" s="19" t="s">
        <v>32</v>
      </c>
      <c r="P12" s="46">
        <v>3</v>
      </c>
      <c r="Q12" s="46">
        <v>33</v>
      </c>
      <c r="R12" s="46">
        <v>9</v>
      </c>
      <c r="S12" s="46">
        <v>5</v>
      </c>
      <c r="T12" s="6">
        <f t="shared" si="2"/>
        <v>65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44</v>
      </c>
      <c r="D13" s="46">
        <v>9</v>
      </c>
      <c r="E13" s="46">
        <v>4</v>
      </c>
      <c r="F13" s="6">
        <f t="shared" si="0"/>
        <v>73</v>
      </c>
      <c r="G13" s="2">
        <f t="shared" ref="G13:G19" si="3">F10+F11+F12+F13</f>
        <v>281</v>
      </c>
      <c r="H13" s="19" t="s">
        <v>7</v>
      </c>
      <c r="I13" s="46">
        <v>3</v>
      </c>
      <c r="J13" s="46">
        <v>32</v>
      </c>
      <c r="K13" s="46">
        <v>10</v>
      </c>
      <c r="L13" s="46">
        <v>1</v>
      </c>
      <c r="M13" s="6">
        <f t="shared" si="1"/>
        <v>56</v>
      </c>
      <c r="N13" s="2">
        <f t="shared" ref="N13:N18" si="4">M10+M11+M12+M13</f>
        <v>287</v>
      </c>
      <c r="O13" s="19" t="s">
        <v>33</v>
      </c>
      <c r="P13" s="46">
        <v>2</v>
      </c>
      <c r="Q13" s="46">
        <v>39</v>
      </c>
      <c r="R13" s="46">
        <v>8</v>
      </c>
      <c r="S13" s="46">
        <v>3</v>
      </c>
      <c r="T13" s="6">
        <f t="shared" si="2"/>
        <v>63.5</v>
      </c>
      <c r="U13" s="2">
        <f t="shared" ref="U13:U21" si="5">T10+T11+T12+T13</f>
        <v>242.5</v>
      </c>
      <c r="AB13" s="81">
        <v>241</v>
      </c>
    </row>
    <row r="14" spans="1:28" ht="24" customHeight="1" x14ac:dyDescent="0.2">
      <c r="A14" s="18" t="s">
        <v>21</v>
      </c>
      <c r="B14" s="46">
        <v>4</v>
      </c>
      <c r="C14" s="46">
        <v>53</v>
      </c>
      <c r="D14" s="46">
        <v>12</v>
      </c>
      <c r="E14" s="46">
        <v>4</v>
      </c>
      <c r="F14" s="6">
        <f t="shared" si="0"/>
        <v>89</v>
      </c>
      <c r="G14" s="2">
        <f t="shared" si="3"/>
        <v>299.5</v>
      </c>
      <c r="H14" s="19" t="s">
        <v>9</v>
      </c>
      <c r="I14" s="46">
        <v>1</v>
      </c>
      <c r="J14" s="46">
        <v>35</v>
      </c>
      <c r="K14" s="46">
        <v>9</v>
      </c>
      <c r="L14" s="46">
        <v>1</v>
      </c>
      <c r="M14" s="6">
        <f t="shared" si="1"/>
        <v>56</v>
      </c>
      <c r="N14" s="2">
        <f t="shared" si="4"/>
        <v>258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188</v>
      </c>
      <c r="AB14" s="81">
        <v>250</v>
      </c>
    </row>
    <row r="15" spans="1:28" ht="24" customHeight="1" x14ac:dyDescent="0.2">
      <c r="A15" s="18" t="s">
        <v>23</v>
      </c>
      <c r="B15" s="46">
        <v>0</v>
      </c>
      <c r="C15" s="46">
        <v>50</v>
      </c>
      <c r="D15" s="46">
        <v>13</v>
      </c>
      <c r="E15" s="46">
        <v>2</v>
      </c>
      <c r="F15" s="6">
        <f t="shared" si="0"/>
        <v>81</v>
      </c>
      <c r="G15" s="2">
        <f t="shared" si="3"/>
        <v>312</v>
      </c>
      <c r="H15" s="19" t="s">
        <v>12</v>
      </c>
      <c r="I15" s="46">
        <v>2</v>
      </c>
      <c r="J15" s="46">
        <v>32</v>
      </c>
      <c r="K15" s="46">
        <v>4</v>
      </c>
      <c r="L15" s="46">
        <v>2</v>
      </c>
      <c r="M15" s="6">
        <f t="shared" si="1"/>
        <v>46</v>
      </c>
      <c r="N15" s="2">
        <f t="shared" si="4"/>
        <v>238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128.5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40</v>
      </c>
      <c r="D16" s="46">
        <v>17</v>
      </c>
      <c r="E16" s="46">
        <v>3</v>
      </c>
      <c r="F16" s="6">
        <f t="shared" si="0"/>
        <v>83</v>
      </c>
      <c r="G16" s="2">
        <f t="shared" si="3"/>
        <v>326</v>
      </c>
      <c r="H16" s="19" t="s">
        <v>15</v>
      </c>
      <c r="I16" s="46">
        <v>1</v>
      </c>
      <c r="J16" s="46">
        <v>30</v>
      </c>
      <c r="K16" s="46">
        <v>3</v>
      </c>
      <c r="L16" s="46">
        <v>1</v>
      </c>
      <c r="M16" s="6">
        <f t="shared" si="1"/>
        <v>39</v>
      </c>
      <c r="N16" s="2">
        <f t="shared" si="4"/>
        <v>197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63.5</v>
      </c>
      <c r="AB16" s="81">
        <v>270.5</v>
      </c>
    </row>
    <row r="17" spans="1:28" ht="24" customHeight="1" x14ac:dyDescent="0.2">
      <c r="A17" s="18" t="s">
        <v>40</v>
      </c>
      <c r="B17" s="46">
        <v>1</v>
      </c>
      <c r="C17" s="46">
        <v>47</v>
      </c>
      <c r="D17" s="46">
        <v>11</v>
      </c>
      <c r="E17" s="46">
        <v>3</v>
      </c>
      <c r="F17" s="6">
        <f t="shared" si="0"/>
        <v>77</v>
      </c>
      <c r="G17" s="2">
        <f t="shared" si="3"/>
        <v>330</v>
      </c>
      <c r="H17" s="19" t="s">
        <v>18</v>
      </c>
      <c r="I17" s="46">
        <v>0</v>
      </c>
      <c r="J17" s="46">
        <v>20</v>
      </c>
      <c r="K17" s="46">
        <v>3</v>
      </c>
      <c r="L17" s="46">
        <v>2</v>
      </c>
      <c r="M17" s="6">
        <f t="shared" si="1"/>
        <v>31</v>
      </c>
      <c r="N17" s="2">
        <f t="shared" si="4"/>
        <v>172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2</v>
      </c>
      <c r="C18" s="46">
        <v>32</v>
      </c>
      <c r="D18" s="46">
        <v>10</v>
      </c>
      <c r="E18" s="46">
        <v>5</v>
      </c>
      <c r="F18" s="6">
        <f t="shared" si="0"/>
        <v>65.5</v>
      </c>
      <c r="G18" s="2">
        <f t="shared" si="3"/>
        <v>306.5</v>
      </c>
      <c r="H18" s="19" t="s">
        <v>20</v>
      </c>
      <c r="I18" s="46">
        <v>0</v>
      </c>
      <c r="J18" s="46">
        <v>3</v>
      </c>
      <c r="K18" s="46">
        <v>2</v>
      </c>
      <c r="L18" s="46">
        <v>1</v>
      </c>
      <c r="M18" s="6">
        <f t="shared" si="1"/>
        <v>9.5</v>
      </c>
      <c r="N18" s="2">
        <f t="shared" si="4"/>
        <v>125.5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</v>
      </c>
      <c r="C19" s="47">
        <v>50</v>
      </c>
      <c r="D19" s="47">
        <v>11</v>
      </c>
      <c r="E19" s="47">
        <v>2</v>
      </c>
      <c r="F19" s="7">
        <f t="shared" si="0"/>
        <v>77.5</v>
      </c>
      <c r="G19" s="3">
        <f t="shared" si="3"/>
        <v>303</v>
      </c>
      <c r="H19" s="20" t="s">
        <v>22</v>
      </c>
      <c r="I19" s="45">
        <v>0</v>
      </c>
      <c r="J19" s="45">
        <v>7</v>
      </c>
      <c r="K19" s="45">
        <v>10</v>
      </c>
      <c r="L19" s="45">
        <v>2</v>
      </c>
      <c r="M19" s="6">
        <f t="shared" si="1"/>
        <v>32</v>
      </c>
      <c r="N19" s="2">
        <f>M16+M17+M18+M19</f>
        <v>111.5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3</v>
      </c>
      <c r="C20" s="45">
        <v>30</v>
      </c>
      <c r="D20" s="45">
        <v>5</v>
      </c>
      <c r="E20" s="45">
        <v>1</v>
      </c>
      <c r="F20" s="8">
        <f t="shared" si="0"/>
        <v>44</v>
      </c>
      <c r="G20" s="35"/>
      <c r="H20" s="19" t="s">
        <v>24</v>
      </c>
      <c r="I20" s="46">
        <v>0</v>
      </c>
      <c r="J20" s="46">
        <v>18</v>
      </c>
      <c r="K20" s="46">
        <v>8</v>
      </c>
      <c r="L20" s="46">
        <v>2</v>
      </c>
      <c r="M20" s="8">
        <f t="shared" si="1"/>
        <v>39</v>
      </c>
      <c r="N20" s="2">
        <f>M17+M18+M19+M20</f>
        <v>111.5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50</v>
      </c>
      <c r="D21" s="46">
        <v>10</v>
      </c>
      <c r="E21" s="46">
        <v>4</v>
      </c>
      <c r="F21" s="6">
        <f t="shared" si="0"/>
        <v>82</v>
      </c>
      <c r="G21" s="36"/>
      <c r="H21" s="20" t="s">
        <v>25</v>
      </c>
      <c r="I21" s="46">
        <v>1</v>
      </c>
      <c r="J21" s="46">
        <v>27</v>
      </c>
      <c r="K21" s="46">
        <v>5</v>
      </c>
      <c r="L21" s="46">
        <v>2</v>
      </c>
      <c r="M21" s="6">
        <f t="shared" si="1"/>
        <v>42.5</v>
      </c>
      <c r="N21" s="2">
        <f>M18+M19+M20+M21</f>
        <v>123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34</v>
      </c>
      <c r="D22" s="46">
        <v>9</v>
      </c>
      <c r="E22" s="46">
        <v>2</v>
      </c>
      <c r="F22" s="6">
        <f t="shared" si="0"/>
        <v>57</v>
      </c>
      <c r="G22" s="2"/>
      <c r="H22" s="21" t="s">
        <v>26</v>
      </c>
      <c r="I22" s="47">
        <v>1</v>
      </c>
      <c r="J22" s="47">
        <v>27</v>
      </c>
      <c r="K22" s="47">
        <v>10</v>
      </c>
      <c r="L22" s="47">
        <v>1</v>
      </c>
      <c r="M22" s="6">
        <f t="shared" si="1"/>
        <v>50</v>
      </c>
      <c r="N22" s="3">
        <f>M19+M20+M21+M22</f>
        <v>163.5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330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290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242.5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63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37 X CARRERA 44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2120</v>
      </c>
      <c r="M5" s="184"/>
      <c r="N5" s="184"/>
      <c r="O5" s="50"/>
      <c r="P5" s="206" t="s">
        <v>57</v>
      </c>
      <c r="Q5" s="206"/>
      <c r="R5" s="206"/>
      <c r="S5" s="184" t="s">
        <v>133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151</v>
      </c>
      <c r="E6" s="207"/>
      <c r="F6" s="207"/>
      <c r="G6" s="207"/>
      <c r="H6" s="207"/>
      <c r="I6" s="206" t="s">
        <v>59</v>
      </c>
      <c r="J6" s="206"/>
      <c r="K6" s="206"/>
      <c r="L6" s="216">
        <v>4</v>
      </c>
      <c r="M6" s="216"/>
      <c r="N6" s="216"/>
      <c r="O6" s="54"/>
      <c r="P6" s="206" t="s">
        <v>58</v>
      </c>
      <c r="Q6" s="206"/>
      <c r="R6" s="206"/>
      <c r="S6" s="210">
        <f>'G-1'!S6:U6</f>
        <v>44166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10</v>
      </c>
      <c r="C10" s="61">
        <v>179</v>
      </c>
      <c r="D10" s="61">
        <v>43</v>
      </c>
      <c r="E10" s="61">
        <v>0</v>
      </c>
      <c r="F10" s="62">
        <f t="shared" ref="F10:F22" si="0">B10*0.5+C10*1+D10*2+E10*2.5</f>
        <v>270</v>
      </c>
      <c r="G10" s="63"/>
      <c r="H10" s="64" t="s">
        <v>4</v>
      </c>
      <c r="I10" s="46">
        <v>0</v>
      </c>
      <c r="J10" s="46">
        <v>102</v>
      </c>
      <c r="K10" s="46">
        <v>35</v>
      </c>
      <c r="L10" s="46">
        <v>3</v>
      </c>
      <c r="M10" s="62">
        <f t="shared" ref="M10:M22" si="1">I10*0.5+J10*1+K10*2+L10*2.5</f>
        <v>179.5</v>
      </c>
      <c r="N10" s="65">
        <f>F20+F21+F22+M10</f>
        <v>785</v>
      </c>
      <c r="O10" s="64" t="s">
        <v>43</v>
      </c>
      <c r="P10" s="46">
        <v>4</v>
      </c>
      <c r="Q10" s="46">
        <v>118</v>
      </c>
      <c r="R10" s="46">
        <v>35</v>
      </c>
      <c r="S10" s="46">
        <v>4</v>
      </c>
      <c r="T10" s="62">
        <f t="shared" ref="T10:T21" si="2">P10*0.5+Q10*1+R10*2+S10*2.5</f>
        <v>200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167</v>
      </c>
      <c r="D11" s="61">
        <v>48</v>
      </c>
      <c r="E11" s="61">
        <v>0</v>
      </c>
      <c r="F11" s="62">
        <f t="shared" si="0"/>
        <v>269.5</v>
      </c>
      <c r="G11" s="63"/>
      <c r="H11" s="64" t="s">
        <v>5</v>
      </c>
      <c r="I11" s="46">
        <v>2</v>
      </c>
      <c r="J11" s="46">
        <v>79</v>
      </c>
      <c r="K11" s="46">
        <v>23</v>
      </c>
      <c r="L11" s="46">
        <v>1</v>
      </c>
      <c r="M11" s="62">
        <f t="shared" si="1"/>
        <v>128.5</v>
      </c>
      <c r="N11" s="65">
        <f>F21+F22+M10+M11</f>
        <v>728.5</v>
      </c>
      <c r="O11" s="64" t="s">
        <v>44</v>
      </c>
      <c r="P11" s="46">
        <v>2</v>
      </c>
      <c r="Q11" s="46">
        <v>105</v>
      </c>
      <c r="R11" s="46">
        <v>29</v>
      </c>
      <c r="S11" s="46">
        <v>6</v>
      </c>
      <c r="T11" s="62">
        <f t="shared" si="2"/>
        <v>179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192</v>
      </c>
      <c r="D12" s="61">
        <v>58</v>
      </c>
      <c r="E12" s="61">
        <v>0</v>
      </c>
      <c r="F12" s="62">
        <f t="shared" si="0"/>
        <v>312</v>
      </c>
      <c r="G12" s="63"/>
      <c r="H12" s="64" t="s">
        <v>6</v>
      </c>
      <c r="I12" s="46">
        <v>0</v>
      </c>
      <c r="J12" s="46">
        <v>84</v>
      </c>
      <c r="K12" s="46">
        <v>31</v>
      </c>
      <c r="L12" s="46">
        <v>4</v>
      </c>
      <c r="M12" s="62">
        <f t="shared" si="1"/>
        <v>156</v>
      </c>
      <c r="N12" s="63">
        <f>F22+M10+M11+M12</f>
        <v>644.5</v>
      </c>
      <c r="O12" s="64" t="s">
        <v>32</v>
      </c>
      <c r="P12" s="46">
        <v>3</v>
      </c>
      <c r="Q12" s="46">
        <v>89</v>
      </c>
      <c r="R12" s="46">
        <v>28</v>
      </c>
      <c r="S12" s="46">
        <v>3</v>
      </c>
      <c r="T12" s="62">
        <f t="shared" si="2"/>
        <v>154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201</v>
      </c>
      <c r="D13" s="61">
        <v>45</v>
      </c>
      <c r="E13" s="61">
        <v>6</v>
      </c>
      <c r="F13" s="62">
        <f t="shared" si="0"/>
        <v>309.5</v>
      </c>
      <c r="G13" s="63">
        <f t="shared" ref="G13:G19" si="3">F10+F11+F12+F13</f>
        <v>1161</v>
      </c>
      <c r="H13" s="64" t="s">
        <v>7</v>
      </c>
      <c r="I13" s="46">
        <v>7</v>
      </c>
      <c r="J13" s="46">
        <v>126</v>
      </c>
      <c r="K13" s="46">
        <v>49</v>
      </c>
      <c r="L13" s="46">
        <v>2</v>
      </c>
      <c r="M13" s="62">
        <f t="shared" si="1"/>
        <v>232.5</v>
      </c>
      <c r="N13" s="63">
        <f t="shared" ref="N13:N18" si="4">M10+M11+M12+M13</f>
        <v>696.5</v>
      </c>
      <c r="O13" s="64" t="s">
        <v>33</v>
      </c>
      <c r="P13" s="46">
        <v>5</v>
      </c>
      <c r="Q13" s="46">
        <v>96</v>
      </c>
      <c r="R13" s="46">
        <v>21</v>
      </c>
      <c r="S13" s="46">
        <v>1</v>
      </c>
      <c r="T13" s="62">
        <f t="shared" si="2"/>
        <v>143</v>
      </c>
      <c r="U13" s="63">
        <f t="shared" ref="U13:U21" si="5">T10+T11+T12+T13</f>
        <v>676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147</v>
      </c>
      <c r="D14" s="61">
        <v>53</v>
      </c>
      <c r="E14" s="61">
        <v>3</v>
      </c>
      <c r="F14" s="62">
        <f t="shared" si="0"/>
        <v>264.5</v>
      </c>
      <c r="G14" s="63">
        <f t="shared" si="3"/>
        <v>1155.5</v>
      </c>
      <c r="H14" s="64" t="s">
        <v>9</v>
      </c>
      <c r="I14" s="46">
        <v>4</v>
      </c>
      <c r="J14" s="46">
        <v>113</v>
      </c>
      <c r="K14" s="46">
        <v>44</v>
      </c>
      <c r="L14" s="46">
        <v>1</v>
      </c>
      <c r="M14" s="62">
        <f t="shared" si="1"/>
        <v>205.5</v>
      </c>
      <c r="N14" s="63">
        <f t="shared" si="4"/>
        <v>722.5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476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177</v>
      </c>
      <c r="D15" s="61">
        <v>38</v>
      </c>
      <c r="E15" s="61">
        <v>6</v>
      </c>
      <c r="F15" s="62">
        <f t="shared" si="0"/>
        <v>269.5</v>
      </c>
      <c r="G15" s="63">
        <f>F12+F13+F14+F15</f>
        <v>1155.5</v>
      </c>
      <c r="H15" s="64" t="s">
        <v>12</v>
      </c>
      <c r="I15" s="46">
        <v>5</v>
      </c>
      <c r="J15" s="46">
        <v>101</v>
      </c>
      <c r="K15" s="46">
        <v>42</v>
      </c>
      <c r="L15" s="46">
        <v>2</v>
      </c>
      <c r="M15" s="62">
        <f t="shared" si="1"/>
        <v>192.5</v>
      </c>
      <c r="N15" s="63">
        <f t="shared" si="4"/>
        <v>786.5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297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184</v>
      </c>
      <c r="D16" s="61">
        <v>50</v>
      </c>
      <c r="E16" s="61">
        <v>2</v>
      </c>
      <c r="F16" s="62">
        <f t="shared" si="0"/>
        <v>295.5</v>
      </c>
      <c r="G16" s="63">
        <f t="shared" si="3"/>
        <v>1139</v>
      </c>
      <c r="H16" s="64" t="s">
        <v>15</v>
      </c>
      <c r="I16" s="46">
        <v>2</v>
      </c>
      <c r="J16" s="46">
        <v>100</v>
      </c>
      <c r="K16" s="46">
        <v>39</v>
      </c>
      <c r="L16" s="46">
        <v>1</v>
      </c>
      <c r="M16" s="62">
        <f t="shared" si="1"/>
        <v>181.5</v>
      </c>
      <c r="N16" s="63">
        <f t="shared" si="4"/>
        <v>812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143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180</v>
      </c>
      <c r="D17" s="61">
        <v>45</v>
      </c>
      <c r="E17" s="61">
        <v>3</v>
      </c>
      <c r="F17" s="62">
        <f t="shared" si="0"/>
        <v>280.5</v>
      </c>
      <c r="G17" s="63">
        <f t="shared" si="3"/>
        <v>1110</v>
      </c>
      <c r="H17" s="64" t="s">
        <v>18</v>
      </c>
      <c r="I17" s="46">
        <v>0</v>
      </c>
      <c r="J17" s="46">
        <v>97</v>
      </c>
      <c r="K17" s="46">
        <v>36</v>
      </c>
      <c r="L17" s="46">
        <v>1</v>
      </c>
      <c r="M17" s="62">
        <f t="shared" si="1"/>
        <v>171.5</v>
      </c>
      <c r="N17" s="63">
        <f t="shared" si="4"/>
        <v>751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171</v>
      </c>
      <c r="D18" s="61">
        <v>54</v>
      </c>
      <c r="E18" s="61">
        <v>5</v>
      </c>
      <c r="F18" s="62">
        <f t="shared" si="0"/>
        <v>293.5</v>
      </c>
      <c r="G18" s="63">
        <f t="shared" si="3"/>
        <v>1139</v>
      </c>
      <c r="H18" s="64" t="s">
        <v>20</v>
      </c>
      <c r="I18" s="46">
        <v>0</v>
      </c>
      <c r="J18" s="46">
        <v>83</v>
      </c>
      <c r="K18" s="46">
        <v>31</v>
      </c>
      <c r="L18" s="46">
        <v>0</v>
      </c>
      <c r="M18" s="62">
        <f t="shared" si="1"/>
        <v>145</v>
      </c>
      <c r="N18" s="63">
        <f t="shared" si="4"/>
        <v>690.5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149</v>
      </c>
      <c r="D19" s="69">
        <v>45</v>
      </c>
      <c r="E19" s="69">
        <v>8</v>
      </c>
      <c r="F19" s="70">
        <f t="shared" si="0"/>
        <v>262.5</v>
      </c>
      <c r="G19" s="71">
        <f t="shared" si="3"/>
        <v>1132</v>
      </c>
      <c r="H19" s="72" t="s">
        <v>22</v>
      </c>
      <c r="I19" s="45">
        <v>1</v>
      </c>
      <c r="J19" s="45">
        <v>38</v>
      </c>
      <c r="K19" s="45">
        <v>27</v>
      </c>
      <c r="L19" s="45">
        <v>3</v>
      </c>
      <c r="M19" s="62">
        <f t="shared" si="1"/>
        <v>100</v>
      </c>
      <c r="N19" s="63">
        <f>M16+M17+M18+M19</f>
        <v>598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110</v>
      </c>
      <c r="D20" s="67">
        <v>34</v>
      </c>
      <c r="E20" s="67">
        <v>2</v>
      </c>
      <c r="F20" s="73">
        <f t="shared" si="0"/>
        <v>185</v>
      </c>
      <c r="G20" s="74"/>
      <c r="H20" s="64" t="s">
        <v>24</v>
      </c>
      <c r="I20" s="46">
        <v>1</v>
      </c>
      <c r="J20" s="46">
        <v>109</v>
      </c>
      <c r="K20" s="46">
        <v>29</v>
      </c>
      <c r="L20" s="46">
        <v>3</v>
      </c>
      <c r="M20" s="73">
        <f t="shared" si="1"/>
        <v>175</v>
      </c>
      <c r="N20" s="63">
        <f>M17+M18+M19+M20</f>
        <v>591.5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128</v>
      </c>
      <c r="D21" s="61">
        <v>47</v>
      </c>
      <c r="E21" s="61">
        <v>5</v>
      </c>
      <c r="F21" s="62">
        <f t="shared" si="0"/>
        <v>240</v>
      </c>
      <c r="G21" s="75"/>
      <c r="H21" s="72" t="s">
        <v>25</v>
      </c>
      <c r="I21" s="46">
        <v>3</v>
      </c>
      <c r="J21" s="46">
        <v>81</v>
      </c>
      <c r="K21" s="46">
        <v>22</v>
      </c>
      <c r="L21" s="46">
        <v>1</v>
      </c>
      <c r="M21" s="62">
        <f t="shared" si="1"/>
        <v>129</v>
      </c>
      <c r="N21" s="63">
        <f>M18+M19+M20+M21</f>
        <v>549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94</v>
      </c>
      <c r="D22" s="61">
        <v>38</v>
      </c>
      <c r="E22" s="61">
        <v>3</v>
      </c>
      <c r="F22" s="62">
        <f t="shared" si="0"/>
        <v>180.5</v>
      </c>
      <c r="G22" s="63"/>
      <c r="H22" s="68" t="s">
        <v>26</v>
      </c>
      <c r="I22" s="47">
        <v>1</v>
      </c>
      <c r="J22" s="47">
        <v>61</v>
      </c>
      <c r="K22" s="47">
        <v>21</v>
      </c>
      <c r="L22" s="47">
        <v>3</v>
      </c>
      <c r="M22" s="62">
        <f t="shared" si="1"/>
        <v>111</v>
      </c>
      <c r="N22" s="71">
        <f>M19+M20+M21+M22</f>
        <v>515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1161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812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676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67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37 X CARRERA 44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2120</v>
      </c>
      <c r="M6" s="184"/>
      <c r="N6" s="184"/>
      <c r="O6" s="12"/>
      <c r="P6" s="179" t="s">
        <v>58</v>
      </c>
      <c r="Q6" s="179"/>
      <c r="R6" s="179"/>
      <c r="S6" s="218">
        <f>'G-1'!S6:U6</f>
        <v>44166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</f>
        <v>15</v>
      </c>
      <c r="C10" s="46">
        <f>'G-1'!C10+'G-3'!C10</f>
        <v>213</v>
      </c>
      <c r="D10" s="46">
        <f>'G-1'!D10+'G-3'!D10</f>
        <v>55</v>
      </c>
      <c r="E10" s="46">
        <f>'G-1'!E10+'G-3'!E10</f>
        <v>4</v>
      </c>
      <c r="F10" s="6">
        <f t="shared" ref="F10:F22" si="0">B10*0.5+C10*1+D10*2+E10*2.5</f>
        <v>340.5</v>
      </c>
      <c r="G10" s="2"/>
      <c r="H10" s="19" t="s">
        <v>4</v>
      </c>
      <c r="I10" s="46">
        <f>'G-1'!I10+'G-3'!I10</f>
        <v>0</v>
      </c>
      <c r="J10" s="46">
        <f>'G-1'!J10+'G-3'!J10</f>
        <v>136</v>
      </c>
      <c r="K10" s="46">
        <f>'G-1'!K10+'G-3'!K10</f>
        <v>48</v>
      </c>
      <c r="L10" s="46">
        <f>'G-1'!L10+'G-3'!L10</f>
        <v>13</v>
      </c>
      <c r="M10" s="6">
        <f t="shared" ref="M10:M22" si="1">I10*0.5+J10*1+K10*2+L10*2.5</f>
        <v>264.5</v>
      </c>
      <c r="N10" s="9">
        <f>F20+F21+F22+M10</f>
        <v>1053</v>
      </c>
      <c r="O10" s="19" t="s">
        <v>43</v>
      </c>
      <c r="P10" s="46">
        <f>'G-1'!P10+'G-3'!P10</f>
        <v>6</v>
      </c>
      <c r="Q10" s="46">
        <f>'G-1'!Q10+'G-3'!Q10</f>
        <v>147</v>
      </c>
      <c r="R10" s="46">
        <f>'G-1'!R10+'G-3'!R10</f>
        <v>41</v>
      </c>
      <c r="S10" s="46">
        <f>'G-1'!S10+'G-3'!S10</f>
        <v>9</v>
      </c>
      <c r="T10" s="6">
        <f t="shared" ref="T10:T21" si="2">P10*0.5+Q10*1+R10*2+S10*2.5</f>
        <v>254.5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16</v>
      </c>
      <c r="C11" s="46">
        <f>'G-1'!C11+'G-3'!C11</f>
        <v>207</v>
      </c>
      <c r="D11" s="46">
        <f>'G-1'!D11+'G-3'!D11</f>
        <v>59</v>
      </c>
      <c r="E11" s="46">
        <f>'G-1'!E11+'G-3'!E11</f>
        <v>2</v>
      </c>
      <c r="F11" s="6">
        <f t="shared" si="0"/>
        <v>338</v>
      </c>
      <c r="G11" s="2"/>
      <c r="H11" s="19" t="s">
        <v>5</v>
      </c>
      <c r="I11" s="46">
        <f>'G-1'!I11+'G-3'!I11</f>
        <v>4</v>
      </c>
      <c r="J11" s="46">
        <f>'G-1'!J11+'G-3'!J11</f>
        <v>118</v>
      </c>
      <c r="K11" s="46">
        <f>'G-1'!K11+'G-3'!K11</f>
        <v>31</v>
      </c>
      <c r="L11" s="46">
        <f>'G-1'!L11+'G-3'!L11</f>
        <v>5</v>
      </c>
      <c r="M11" s="6">
        <f t="shared" si="1"/>
        <v>194.5</v>
      </c>
      <c r="N11" s="9">
        <f>F21+F22+M10+M11</f>
        <v>1018.5</v>
      </c>
      <c r="O11" s="19" t="s">
        <v>44</v>
      </c>
      <c r="P11" s="46">
        <f>'G-1'!P11+'G-3'!P11</f>
        <v>3</v>
      </c>
      <c r="Q11" s="46">
        <f>'G-1'!Q11+'G-3'!Q11</f>
        <v>135</v>
      </c>
      <c r="R11" s="46">
        <f>'G-1'!R11+'G-3'!R11</f>
        <v>36</v>
      </c>
      <c r="S11" s="46">
        <f>'G-1'!S11+'G-3'!S11</f>
        <v>12</v>
      </c>
      <c r="T11" s="6">
        <f t="shared" si="2"/>
        <v>238.5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11</v>
      </c>
      <c r="C12" s="46">
        <f>'G-1'!C12+'G-3'!C12</f>
        <v>232</v>
      </c>
      <c r="D12" s="46">
        <f>'G-1'!D12+'G-3'!D12</f>
        <v>68</v>
      </c>
      <c r="E12" s="46">
        <f>'G-1'!E12+'G-3'!E12</f>
        <v>3</v>
      </c>
      <c r="F12" s="6">
        <f t="shared" si="0"/>
        <v>381</v>
      </c>
      <c r="G12" s="2"/>
      <c r="H12" s="19" t="s">
        <v>6</v>
      </c>
      <c r="I12" s="46">
        <f>'G-1'!I12+'G-3'!I12</f>
        <v>1</v>
      </c>
      <c r="J12" s="46">
        <f>'G-1'!J12+'G-3'!J12</f>
        <v>121</v>
      </c>
      <c r="K12" s="46">
        <f>'G-1'!K12+'G-3'!K12</f>
        <v>46</v>
      </c>
      <c r="L12" s="46">
        <f>'G-1'!L12+'G-3'!L12</f>
        <v>9</v>
      </c>
      <c r="M12" s="6">
        <f t="shared" si="1"/>
        <v>236</v>
      </c>
      <c r="N12" s="2">
        <f>F22+M10+M11+M12</f>
        <v>932.5</v>
      </c>
      <c r="O12" s="19" t="s">
        <v>32</v>
      </c>
      <c r="P12" s="46">
        <f>'G-1'!P12+'G-3'!P12</f>
        <v>6</v>
      </c>
      <c r="Q12" s="46">
        <f>'G-1'!Q12+'G-3'!Q12</f>
        <v>122</v>
      </c>
      <c r="R12" s="46">
        <f>'G-1'!R12+'G-3'!R12</f>
        <v>37</v>
      </c>
      <c r="S12" s="46">
        <f>'G-1'!S12+'G-3'!S12</f>
        <v>8</v>
      </c>
      <c r="T12" s="6">
        <f t="shared" si="2"/>
        <v>219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9</v>
      </c>
      <c r="C13" s="46">
        <f>'G-1'!C13+'G-3'!C13</f>
        <v>245</v>
      </c>
      <c r="D13" s="46">
        <f>'G-1'!D13+'G-3'!D13</f>
        <v>54</v>
      </c>
      <c r="E13" s="46">
        <f>'G-1'!E13+'G-3'!E13</f>
        <v>10</v>
      </c>
      <c r="F13" s="6">
        <f t="shared" si="0"/>
        <v>382.5</v>
      </c>
      <c r="G13" s="2">
        <f t="shared" ref="G13:G19" si="3">F10+F11+F12+F13</f>
        <v>1442</v>
      </c>
      <c r="H13" s="19" t="s">
        <v>7</v>
      </c>
      <c r="I13" s="46">
        <f>'G-1'!I13+'G-3'!I13</f>
        <v>10</v>
      </c>
      <c r="J13" s="46">
        <f>'G-1'!J13+'G-3'!J13</f>
        <v>158</v>
      </c>
      <c r="K13" s="46">
        <f>'G-1'!K13+'G-3'!K13</f>
        <v>59</v>
      </c>
      <c r="L13" s="46">
        <f>'G-1'!L13+'G-3'!L13</f>
        <v>3</v>
      </c>
      <c r="M13" s="6">
        <f t="shared" si="1"/>
        <v>288.5</v>
      </c>
      <c r="N13" s="2">
        <f t="shared" ref="N13:N18" si="4">M10+M11+M12+M13</f>
        <v>983.5</v>
      </c>
      <c r="O13" s="19" t="s">
        <v>33</v>
      </c>
      <c r="P13" s="46">
        <f>'G-1'!P13+'G-3'!P13</f>
        <v>7</v>
      </c>
      <c r="Q13" s="46">
        <f>'G-1'!Q13+'G-3'!Q13</f>
        <v>135</v>
      </c>
      <c r="R13" s="46">
        <f>'G-1'!R13+'G-3'!R13</f>
        <v>29</v>
      </c>
      <c r="S13" s="46">
        <f>'G-1'!S13+'G-3'!S13</f>
        <v>4</v>
      </c>
      <c r="T13" s="6">
        <f t="shared" si="2"/>
        <v>206.5</v>
      </c>
      <c r="U13" s="2">
        <f t="shared" ref="U13:U21" si="5">T10+T11+T12+T13</f>
        <v>918.5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12</v>
      </c>
      <c r="C14" s="46">
        <f>'G-1'!C14+'G-3'!C14</f>
        <v>200</v>
      </c>
      <c r="D14" s="46">
        <f>'G-1'!D14+'G-3'!D14</f>
        <v>65</v>
      </c>
      <c r="E14" s="46">
        <f>'G-1'!E14+'G-3'!E14</f>
        <v>7</v>
      </c>
      <c r="F14" s="6">
        <f t="shared" si="0"/>
        <v>353.5</v>
      </c>
      <c r="G14" s="2">
        <f t="shared" si="3"/>
        <v>1455</v>
      </c>
      <c r="H14" s="19" t="s">
        <v>9</v>
      </c>
      <c r="I14" s="46">
        <f>'G-1'!I14+'G-3'!I14</f>
        <v>5</v>
      </c>
      <c r="J14" s="46">
        <f>'G-1'!J14+'G-3'!J14</f>
        <v>148</v>
      </c>
      <c r="K14" s="46">
        <f>'G-1'!K14+'G-3'!K14</f>
        <v>53</v>
      </c>
      <c r="L14" s="46">
        <f>'G-1'!L14+'G-3'!L14</f>
        <v>2</v>
      </c>
      <c r="M14" s="6">
        <f t="shared" si="1"/>
        <v>261.5</v>
      </c>
      <c r="N14" s="2">
        <f t="shared" si="4"/>
        <v>980.5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664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3</v>
      </c>
      <c r="C15" s="46">
        <f>'G-1'!C15+'G-3'!C15</f>
        <v>227</v>
      </c>
      <c r="D15" s="46">
        <f>'G-1'!D15+'G-3'!D15</f>
        <v>51</v>
      </c>
      <c r="E15" s="46">
        <f>'G-1'!E15+'G-3'!E15</f>
        <v>8</v>
      </c>
      <c r="F15" s="6">
        <f t="shared" si="0"/>
        <v>350.5</v>
      </c>
      <c r="G15" s="2">
        <f t="shared" si="3"/>
        <v>1467.5</v>
      </c>
      <c r="H15" s="19" t="s">
        <v>12</v>
      </c>
      <c r="I15" s="46">
        <f>'G-1'!I15+'G-3'!I15</f>
        <v>7</v>
      </c>
      <c r="J15" s="46">
        <f>'G-1'!J15+'G-3'!J15</f>
        <v>133</v>
      </c>
      <c r="K15" s="46">
        <f>'G-1'!K15+'G-3'!K15</f>
        <v>46</v>
      </c>
      <c r="L15" s="46">
        <f>'G-1'!L15+'G-3'!L15</f>
        <v>4</v>
      </c>
      <c r="M15" s="6">
        <f t="shared" si="1"/>
        <v>238.5</v>
      </c>
      <c r="N15" s="2">
        <f t="shared" si="4"/>
        <v>1024.5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425.5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16</v>
      </c>
      <c r="C16" s="46">
        <f>'G-1'!C16+'G-3'!C16</f>
        <v>224</v>
      </c>
      <c r="D16" s="46">
        <f>'G-1'!D16+'G-3'!D16</f>
        <v>67</v>
      </c>
      <c r="E16" s="46">
        <f>'G-1'!E16+'G-3'!E16</f>
        <v>5</v>
      </c>
      <c r="F16" s="6">
        <f t="shared" si="0"/>
        <v>378.5</v>
      </c>
      <c r="G16" s="2">
        <f t="shared" si="3"/>
        <v>1465</v>
      </c>
      <c r="H16" s="19" t="s">
        <v>15</v>
      </c>
      <c r="I16" s="46">
        <f>'G-1'!I16+'G-3'!I16</f>
        <v>3</v>
      </c>
      <c r="J16" s="46">
        <f>'G-1'!J16+'G-3'!J16</f>
        <v>130</v>
      </c>
      <c r="K16" s="46">
        <f>'G-1'!K16+'G-3'!K16</f>
        <v>42</v>
      </c>
      <c r="L16" s="46">
        <f>'G-1'!L16+'G-3'!L16</f>
        <v>2</v>
      </c>
      <c r="M16" s="6">
        <f t="shared" si="1"/>
        <v>220.5</v>
      </c>
      <c r="N16" s="2">
        <f t="shared" si="4"/>
        <v>1009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206.5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7</v>
      </c>
      <c r="C17" s="46">
        <f>'G-1'!C17+'G-3'!C17</f>
        <v>227</v>
      </c>
      <c r="D17" s="46">
        <f>'G-1'!D17+'G-3'!D17</f>
        <v>56</v>
      </c>
      <c r="E17" s="46">
        <f>'G-1'!E17+'G-3'!E17</f>
        <v>6</v>
      </c>
      <c r="F17" s="6">
        <f t="shared" si="0"/>
        <v>357.5</v>
      </c>
      <c r="G17" s="2">
        <f t="shared" si="3"/>
        <v>1440</v>
      </c>
      <c r="H17" s="19" t="s">
        <v>18</v>
      </c>
      <c r="I17" s="46">
        <f>'G-1'!I17+'G-3'!I17</f>
        <v>0</v>
      </c>
      <c r="J17" s="46">
        <f>'G-1'!J17+'G-3'!J17</f>
        <v>117</v>
      </c>
      <c r="K17" s="46">
        <f>'G-1'!K17+'G-3'!K17</f>
        <v>39</v>
      </c>
      <c r="L17" s="46">
        <f>'G-1'!L17+'G-3'!L17</f>
        <v>3</v>
      </c>
      <c r="M17" s="6">
        <f t="shared" si="1"/>
        <v>202.5</v>
      </c>
      <c r="N17" s="2">
        <f t="shared" si="4"/>
        <v>923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6</v>
      </c>
      <c r="C18" s="46">
        <f>'G-1'!C18+'G-3'!C18</f>
        <v>203</v>
      </c>
      <c r="D18" s="46">
        <f>'G-1'!D18+'G-3'!D18</f>
        <v>64</v>
      </c>
      <c r="E18" s="46">
        <f>'G-1'!E18+'G-3'!E18</f>
        <v>10</v>
      </c>
      <c r="F18" s="6">
        <f t="shared" si="0"/>
        <v>359</v>
      </c>
      <c r="G18" s="2">
        <f t="shared" si="3"/>
        <v>1445.5</v>
      </c>
      <c r="H18" s="19" t="s">
        <v>20</v>
      </c>
      <c r="I18" s="46">
        <f>'G-1'!I18+'G-3'!I18</f>
        <v>0</v>
      </c>
      <c r="J18" s="46">
        <f>'G-1'!J18+'G-3'!J18</f>
        <v>86</v>
      </c>
      <c r="K18" s="46">
        <f>'G-1'!K18+'G-3'!K18</f>
        <v>33</v>
      </c>
      <c r="L18" s="46">
        <f>'G-1'!L18+'G-3'!L18</f>
        <v>1</v>
      </c>
      <c r="M18" s="6">
        <f t="shared" si="1"/>
        <v>154.5</v>
      </c>
      <c r="N18" s="2">
        <f t="shared" si="4"/>
        <v>816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8</v>
      </c>
      <c r="C19" s="47">
        <f>'G-1'!C19+'G-3'!C19</f>
        <v>199</v>
      </c>
      <c r="D19" s="47">
        <f>'G-1'!D19+'G-3'!D19</f>
        <v>56</v>
      </c>
      <c r="E19" s="47">
        <f>'G-1'!E19+'G-3'!E19</f>
        <v>10</v>
      </c>
      <c r="F19" s="7">
        <f t="shared" si="0"/>
        <v>340</v>
      </c>
      <c r="G19" s="3">
        <f t="shared" si="3"/>
        <v>1435</v>
      </c>
      <c r="H19" s="20" t="s">
        <v>22</v>
      </c>
      <c r="I19" s="46">
        <f>'G-1'!I19+'G-3'!I19</f>
        <v>1</v>
      </c>
      <c r="J19" s="46">
        <f>'G-1'!J19+'G-3'!J19</f>
        <v>45</v>
      </c>
      <c r="K19" s="46">
        <f>'G-1'!K19+'G-3'!K19</f>
        <v>37</v>
      </c>
      <c r="L19" s="46">
        <f>'G-1'!L19+'G-3'!L19</f>
        <v>5</v>
      </c>
      <c r="M19" s="6">
        <f t="shared" si="1"/>
        <v>132</v>
      </c>
      <c r="N19" s="2">
        <f>M16+M17+M18+M19</f>
        <v>709.5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</v>
      </c>
      <c r="C20" s="45">
        <f>'G-1'!C20+'G-3'!C20</f>
        <v>140</v>
      </c>
      <c r="D20" s="45">
        <f>'G-1'!D20+'G-3'!D20</f>
        <v>39</v>
      </c>
      <c r="E20" s="45">
        <f>'G-1'!E20+'G-3'!E20</f>
        <v>3</v>
      </c>
      <c r="F20" s="8">
        <f t="shared" si="0"/>
        <v>229</v>
      </c>
      <c r="G20" s="35"/>
      <c r="H20" s="19" t="s">
        <v>24</v>
      </c>
      <c r="I20" s="46">
        <f>'G-1'!I20+'G-3'!I20</f>
        <v>1</v>
      </c>
      <c r="J20" s="46">
        <f>'G-1'!J20+'G-3'!J20</f>
        <v>127</v>
      </c>
      <c r="K20" s="46">
        <f>'G-1'!K20+'G-3'!K20</f>
        <v>37</v>
      </c>
      <c r="L20" s="46">
        <f>'G-1'!L20+'G-3'!L20</f>
        <v>5</v>
      </c>
      <c r="M20" s="8">
        <f t="shared" si="1"/>
        <v>214</v>
      </c>
      <c r="N20" s="2">
        <f>M17+M18+M19+M20</f>
        <v>703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15</v>
      </c>
      <c r="C21" s="45">
        <f>'G-1'!C21+'G-3'!C21</f>
        <v>178</v>
      </c>
      <c r="D21" s="45">
        <f>'G-1'!D21+'G-3'!D21</f>
        <v>57</v>
      </c>
      <c r="E21" s="45">
        <f>'G-1'!E21+'G-3'!E21</f>
        <v>9</v>
      </c>
      <c r="F21" s="6">
        <f t="shared" si="0"/>
        <v>322</v>
      </c>
      <c r="G21" s="36"/>
      <c r="H21" s="20" t="s">
        <v>25</v>
      </c>
      <c r="I21" s="46">
        <f>'G-1'!I21+'G-3'!I21</f>
        <v>4</v>
      </c>
      <c r="J21" s="46">
        <f>'G-1'!J21+'G-3'!J21</f>
        <v>108</v>
      </c>
      <c r="K21" s="46">
        <f>'G-1'!K21+'G-3'!K21</f>
        <v>27</v>
      </c>
      <c r="L21" s="46">
        <f>'G-1'!L21+'G-3'!L21</f>
        <v>3</v>
      </c>
      <c r="M21" s="6">
        <f t="shared" si="1"/>
        <v>171.5</v>
      </c>
      <c r="N21" s="2">
        <f>M18+M19+M20+M21</f>
        <v>672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6</v>
      </c>
      <c r="C22" s="45">
        <f>'G-1'!C22+'G-3'!C22</f>
        <v>128</v>
      </c>
      <c r="D22" s="45">
        <f>'G-1'!D22+'G-3'!D22</f>
        <v>47</v>
      </c>
      <c r="E22" s="45">
        <f>'G-1'!E22+'G-3'!E22</f>
        <v>5</v>
      </c>
      <c r="F22" s="6">
        <f t="shared" si="0"/>
        <v>237.5</v>
      </c>
      <c r="G22" s="2"/>
      <c r="H22" s="21" t="s">
        <v>26</v>
      </c>
      <c r="I22" s="46">
        <f>'G-1'!I22+'G-3'!I22</f>
        <v>2</v>
      </c>
      <c r="J22" s="46">
        <f>'G-1'!J22+'G-3'!J22</f>
        <v>88</v>
      </c>
      <c r="K22" s="46">
        <f>'G-1'!K22+'G-3'!K22</f>
        <v>31</v>
      </c>
      <c r="L22" s="46">
        <f>'G-1'!L22+'G-3'!L22</f>
        <v>4</v>
      </c>
      <c r="M22" s="6">
        <f t="shared" si="1"/>
        <v>161</v>
      </c>
      <c r="N22" s="3">
        <f>M19+M20+M21+M22</f>
        <v>678.5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1467.5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1053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918.5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78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149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37 X CARRERA 44</v>
      </c>
      <c r="D5" s="222"/>
      <c r="E5" s="222"/>
      <c r="F5" s="111"/>
      <c r="G5" s="112"/>
      <c r="H5" s="103" t="s">
        <v>53</v>
      </c>
      <c r="I5" s="223">
        <f>'G-1'!L5</f>
        <v>2120</v>
      </c>
      <c r="J5" s="223"/>
    </row>
    <row r="6" spans="1:10" x14ac:dyDescent="0.2">
      <c r="A6" s="179" t="s">
        <v>112</v>
      </c>
      <c r="B6" s="179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44166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>
        <v>3</v>
      </c>
      <c r="C10" s="122"/>
      <c r="D10" s="123" t="s">
        <v>124</v>
      </c>
      <c r="E10" s="75">
        <v>6</v>
      </c>
      <c r="F10" s="75">
        <v>89</v>
      </c>
      <c r="G10" s="75">
        <v>9</v>
      </c>
      <c r="H10" s="75">
        <v>2</v>
      </c>
      <c r="I10" s="75">
        <f>E10*0.5+F10+G10*2+H10*2.5</f>
        <v>115</v>
      </c>
      <c r="J10" s="124">
        <f>IF(I10=0,"0,00",I10/SUM(I10:I12)*100)</f>
        <v>25.49889135254989</v>
      </c>
    </row>
    <row r="11" spans="1:10" x14ac:dyDescent="0.2">
      <c r="A11" s="236"/>
      <c r="B11" s="239"/>
      <c r="C11" s="122" t="s">
        <v>125</v>
      </c>
      <c r="D11" s="125" t="s">
        <v>126</v>
      </c>
      <c r="E11" s="126">
        <v>11</v>
      </c>
      <c r="F11" s="126">
        <v>172</v>
      </c>
      <c r="G11" s="126">
        <v>58</v>
      </c>
      <c r="H11" s="126">
        <v>17</v>
      </c>
      <c r="I11" s="126">
        <f t="shared" ref="I11:I37" si="0">E11*0.5+F11+G11*2+H11*2.5</f>
        <v>336</v>
      </c>
      <c r="J11" s="127">
        <f>IF(I11=0,"0,00",I11/SUM(I10:I12)*100)</f>
        <v>74.50110864745011</v>
      </c>
    </row>
    <row r="12" spans="1:10" x14ac:dyDescent="0.2">
      <c r="A12" s="236"/>
      <c r="B12" s="239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75">
        <v>7</v>
      </c>
      <c r="F13" s="75">
        <v>111</v>
      </c>
      <c r="G13" s="75">
        <v>11</v>
      </c>
      <c r="H13" s="75">
        <v>7</v>
      </c>
      <c r="I13" s="75">
        <f t="shared" si="0"/>
        <v>154</v>
      </c>
      <c r="J13" s="124">
        <f>IF(I13=0,"0,00",I13/SUM(I13:I15)*100)</f>
        <v>29.277566539923956</v>
      </c>
    </row>
    <row r="14" spans="1:10" x14ac:dyDescent="0.2">
      <c r="A14" s="236"/>
      <c r="B14" s="239"/>
      <c r="C14" s="122" t="s">
        <v>128</v>
      </c>
      <c r="D14" s="125" t="s">
        <v>126</v>
      </c>
      <c r="E14" s="126">
        <v>7</v>
      </c>
      <c r="F14" s="126">
        <v>180</v>
      </c>
      <c r="G14" s="126">
        <v>68</v>
      </c>
      <c r="H14" s="126">
        <v>21</v>
      </c>
      <c r="I14" s="126">
        <f t="shared" si="0"/>
        <v>372</v>
      </c>
      <c r="J14" s="127">
        <f>IF(I14=0,"0,00",I14/SUM(I13:I15)*100)</f>
        <v>70.722433460076047</v>
      </c>
    </row>
    <row r="15" spans="1:10" x14ac:dyDescent="0.2">
      <c r="A15" s="236"/>
      <c r="B15" s="239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75">
        <v>3</v>
      </c>
      <c r="F16" s="75">
        <v>29</v>
      </c>
      <c r="G16" s="75">
        <v>5</v>
      </c>
      <c r="H16" s="75">
        <v>2</v>
      </c>
      <c r="I16" s="75">
        <f t="shared" si="0"/>
        <v>45.5</v>
      </c>
      <c r="J16" s="124">
        <f>IF(I16=0,"0,00",I16/SUM(I16:I18)*100)</f>
        <v>39.912280701754391</v>
      </c>
    </row>
    <row r="17" spans="1:10" x14ac:dyDescent="0.2">
      <c r="A17" s="236"/>
      <c r="B17" s="239"/>
      <c r="C17" s="122" t="s">
        <v>129</v>
      </c>
      <c r="D17" s="125" t="s">
        <v>126</v>
      </c>
      <c r="E17" s="126">
        <v>0</v>
      </c>
      <c r="F17" s="126">
        <v>30</v>
      </c>
      <c r="G17" s="126">
        <v>8</v>
      </c>
      <c r="H17" s="126">
        <v>9</v>
      </c>
      <c r="I17" s="126">
        <f t="shared" si="0"/>
        <v>68.5</v>
      </c>
      <c r="J17" s="127">
        <f>IF(I17=0,"0,00",I17/SUM(I16:I18)*100)</f>
        <v>60.087719298245609</v>
      </c>
    </row>
    <row r="18" spans="1:10" x14ac:dyDescent="0.2">
      <c r="A18" s="237"/>
      <c r="B18" s="240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131</v>
      </c>
      <c r="B28" s="238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42</v>
      </c>
      <c r="F29" s="126">
        <v>913</v>
      </c>
      <c r="G29" s="126">
        <v>249</v>
      </c>
      <c r="H29" s="126">
        <v>25</v>
      </c>
      <c r="I29" s="126">
        <f t="shared" si="0"/>
        <v>1494.5</v>
      </c>
      <c r="J29" s="127">
        <f>IF(I29=0,"0,00",I29/SUM(I28:I30)*100)</f>
        <v>90.493490765970336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6</v>
      </c>
      <c r="F30" s="74">
        <v>96</v>
      </c>
      <c r="G30" s="74">
        <v>19</v>
      </c>
      <c r="H30" s="74">
        <v>8</v>
      </c>
      <c r="I30" s="130">
        <f t="shared" si="0"/>
        <v>157</v>
      </c>
      <c r="J30" s="131">
        <f>IF(I30=0,"0,00",I30/SUM(I28:I30)*100)</f>
        <v>9.5065092340296697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6</v>
      </c>
      <c r="F32" s="126">
        <v>385</v>
      </c>
      <c r="G32" s="126">
        <v>147</v>
      </c>
      <c r="H32" s="126">
        <v>11</v>
      </c>
      <c r="I32" s="126">
        <f t="shared" si="0"/>
        <v>709.5</v>
      </c>
      <c r="J32" s="127">
        <f>IF(I32=0,"0,00",I32/SUM(I31:I33)*100)</f>
        <v>85.327720986169581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0</v>
      </c>
      <c r="F33" s="74">
        <v>84</v>
      </c>
      <c r="G33" s="74">
        <v>19</v>
      </c>
      <c r="H33" s="74">
        <v>0</v>
      </c>
      <c r="I33" s="130">
        <f t="shared" si="0"/>
        <v>122</v>
      </c>
      <c r="J33" s="131">
        <f>IF(I33=0,"0,00",I33/SUM(I31:I33)*100)</f>
        <v>14.672279013830428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1</v>
      </c>
      <c r="I34" s="75">
        <f t="shared" si="0"/>
        <v>2.5</v>
      </c>
      <c r="J34" s="124">
        <f>IF(I34=0,"0,00",I34/SUM(I34:I36)*100)</f>
        <v>0.84175084175084169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6</v>
      </c>
      <c r="F35" s="126">
        <v>155</v>
      </c>
      <c r="G35" s="126">
        <v>40</v>
      </c>
      <c r="H35" s="126">
        <v>3</v>
      </c>
      <c r="I35" s="126">
        <f t="shared" si="0"/>
        <v>245.5</v>
      </c>
      <c r="J35" s="127">
        <f>IF(I35=0,"0,00",I35/SUM(I34:I36)*100)</f>
        <v>82.65993265993265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2</v>
      </c>
      <c r="F36" s="74">
        <v>30</v>
      </c>
      <c r="G36" s="74">
        <v>9</v>
      </c>
      <c r="H36" s="74">
        <v>0</v>
      </c>
      <c r="I36" s="130">
        <f t="shared" si="0"/>
        <v>49</v>
      </c>
      <c r="J36" s="131">
        <f>IF(I36=0,"0,00",I36/SUM(I34:I36)*100)</f>
        <v>16.498316498316498</v>
      </c>
    </row>
    <row r="37" spans="1:10" x14ac:dyDescent="0.2">
      <c r="A37" s="235" t="s">
        <v>132</v>
      </c>
      <c r="B37" s="238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6"/>
      <c r="B39" s="239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6"/>
      <c r="B42" s="239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7"/>
      <c r="B45" s="240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24" sqref="A24:XFD24"/>
    </sheetView>
  </sheetViews>
  <sheetFormatPr baseColWidth="10" defaultRowHeight="12.75" x14ac:dyDescent="0.2"/>
  <cols>
    <col min="1" max="1" width="11.710937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'G-1'!D5</f>
        <v>CALLE 37 X CARRERA 44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'G-1'!L5</f>
        <v>2120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'G-1'!S6</f>
        <v>44166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281</v>
      </c>
      <c r="AV12" s="97">
        <f t="shared" si="0"/>
        <v>299.5</v>
      </c>
      <c r="AW12" s="97">
        <f t="shared" si="0"/>
        <v>312</v>
      </c>
      <c r="AX12" s="97">
        <f t="shared" si="0"/>
        <v>326</v>
      </c>
      <c r="AY12" s="97">
        <f t="shared" si="0"/>
        <v>330</v>
      </c>
      <c r="AZ12" s="97">
        <f t="shared" si="0"/>
        <v>306.5</v>
      </c>
      <c r="BA12" s="97">
        <f t="shared" si="0"/>
        <v>303</v>
      </c>
      <c r="BB12" s="97"/>
      <c r="BC12" s="97"/>
      <c r="BD12" s="97"/>
      <c r="BE12" s="97">
        <f t="shared" ref="BE12:BQ12" si="1">P14</f>
        <v>268</v>
      </c>
      <c r="BF12" s="97">
        <f t="shared" si="1"/>
        <v>290</v>
      </c>
      <c r="BG12" s="97">
        <f t="shared" si="1"/>
        <v>288</v>
      </c>
      <c r="BH12" s="97">
        <f t="shared" si="1"/>
        <v>287</v>
      </c>
      <c r="BI12" s="97">
        <f t="shared" si="1"/>
        <v>258</v>
      </c>
      <c r="BJ12" s="97">
        <f t="shared" si="1"/>
        <v>238</v>
      </c>
      <c r="BK12" s="97">
        <f t="shared" si="1"/>
        <v>197</v>
      </c>
      <c r="BL12" s="97">
        <f t="shared" si="1"/>
        <v>172</v>
      </c>
      <c r="BM12" s="97">
        <f t="shared" si="1"/>
        <v>125.5</v>
      </c>
      <c r="BN12" s="97">
        <f t="shared" si="1"/>
        <v>111.5</v>
      </c>
      <c r="BO12" s="97">
        <f t="shared" si="1"/>
        <v>111.5</v>
      </c>
      <c r="BP12" s="97">
        <f t="shared" si="1"/>
        <v>123</v>
      </c>
      <c r="BQ12" s="97">
        <f t="shared" si="1"/>
        <v>163.5</v>
      </c>
      <c r="BR12" s="97"/>
      <c r="BS12" s="97"/>
      <c r="BT12" s="97"/>
      <c r="BU12" s="97">
        <f t="shared" ref="BU12:CC12" si="2">AG14</f>
        <v>242.5</v>
      </c>
      <c r="BV12" s="97">
        <f t="shared" si="2"/>
        <v>188</v>
      </c>
      <c r="BW12" s="97">
        <f t="shared" si="2"/>
        <v>128.5</v>
      </c>
      <c r="BX12" s="97">
        <f t="shared" si="2"/>
        <v>63.5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70.5</v>
      </c>
      <c r="C13" s="148">
        <f>'G-1'!F11</f>
        <v>68.5</v>
      </c>
      <c r="D13" s="148">
        <f>'G-1'!F12</f>
        <v>69</v>
      </c>
      <c r="E13" s="148">
        <f>'G-1'!F13</f>
        <v>73</v>
      </c>
      <c r="F13" s="148">
        <f>'G-1'!F14</f>
        <v>89</v>
      </c>
      <c r="G13" s="148">
        <f>'G-1'!F15</f>
        <v>81</v>
      </c>
      <c r="H13" s="148">
        <f>'G-1'!F16</f>
        <v>83</v>
      </c>
      <c r="I13" s="148">
        <f>'G-1'!F17</f>
        <v>77</v>
      </c>
      <c r="J13" s="148">
        <f>'G-1'!F18</f>
        <v>65.5</v>
      </c>
      <c r="K13" s="148">
        <f>'G-1'!F19</f>
        <v>77.5</v>
      </c>
      <c r="L13" s="149"/>
      <c r="M13" s="148">
        <f>'G-1'!F20</f>
        <v>44</v>
      </c>
      <c r="N13" s="148">
        <f>'G-1'!F21</f>
        <v>82</v>
      </c>
      <c r="O13" s="148">
        <f>'G-1'!F22</f>
        <v>57</v>
      </c>
      <c r="P13" s="148">
        <f>'G-1'!M10</f>
        <v>85</v>
      </c>
      <c r="Q13" s="148">
        <f>'G-1'!M11</f>
        <v>66</v>
      </c>
      <c r="R13" s="148">
        <f>'G-1'!M12</f>
        <v>80</v>
      </c>
      <c r="S13" s="148">
        <f>'G-1'!M13</f>
        <v>56</v>
      </c>
      <c r="T13" s="148">
        <f>'G-1'!M14</f>
        <v>56</v>
      </c>
      <c r="U13" s="148">
        <f>'G-1'!M15</f>
        <v>46</v>
      </c>
      <c r="V13" s="148">
        <f>'G-1'!M16</f>
        <v>39</v>
      </c>
      <c r="W13" s="148">
        <f>'G-1'!M17</f>
        <v>31</v>
      </c>
      <c r="X13" s="148">
        <f>'G-1'!M18</f>
        <v>9.5</v>
      </c>
      <c r="Y13" s="148">
        <f>'G-1'!M19</f>
        <v>32</v>
      </c>
      <c r="Z13" s="148">
        <f>'G-1'!M20</f>
        <v>39</v>
      </c>
      <c r="AA13" s="148">
        <f>'G-1'!M21</f>
        <v>42.5</v>
      </c>
      <c r="AB13" s="148">
        <f>'G-1'!M22</f>
        <v>50</v>
      </c>
      <c r="AC13" s="149"/>
      <c r="AD13" s="148">
        <f>'G-1'!T10</f>
        <v>54.5</v>
      </c>
      <c r="AE13" s="148">
        <f>'G-1'!T11</f>
        <v>59.5</v>
      </c>
      <c r="AF13" s="148">
        <f>'G-1'!T12</f>
        <v>65</v>
      </c>
      <c r="AG13" s="148">
        <f>'G-1'!T13</f>
        <v>63.5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281</v>
      </c>
      <c r="F14" s="148">
        <f t="shared" ref="F14:K14" si="3">C13+D13+E13+F13</f>
        <v>299.5</v>
      </c>
      <c r="G14" s="148">
        <f t="shared" si="3"/>
        <v>312</v>
      </c>
      <c r="H14" s="148">
        <f t="shared" si="3"/>
        <v>326</v>
      </c>
      <c r="I14" s="148">
        <f t="shared" si="3"/>
        <v>330</v>
      </c>
      <c r="J14" s="148">
        <f t="shared" si="3"/>
        <v>306.5</v>
      </c>
      <c r="K14" s="148">
        <f t="shared" si="3"/>
        <v>303</v>
      </c>
      <c r="L14" s="149"/>
      <c r="M14" s="148"/>
      <c r="N14" s="148"/>
      <c r="O14" s="148"/>
      <c r="P14" s="148">
        <f>M13+N13+O13+P13</f>
        <v>268</v>
      </c>
      <c r="Q14" s="148">
        <f t="shared" ref="Q14:AB14" si="4">N13+O13+P13+Q13</f>
        <v>290</v>
      </c>
      <c r="R14" s="148">
        <f t="shared" si="4"/>
        <v>288</v>
      </c>
      <c r="S14" s="148">
        <f t="shared" si="4"/>
        <v>287</v>
      </c>
      <c r="T14" s="148">
        <f t="shared" si="4"/>
        <v>258</v>
      </c>
      <c r="U14" s="148">
        <f t="shared" si="4"/>
        <v>238</v>
      </c>
      <c r="V14" s="148">
        <f t="shared" si="4"/>
        <v>197</v>
      </c>
      <c r="W14" s="148">
        <f t="shared" si="4"/>
        <v>172</v>
      </c>
      <c r="X14" s="148">
        <f t="shared" si="4"/>
        <v>125.5</v>
      </c>
      <c r="Y14" s="148">
        <f t="shared" si="4"/>
        <v>111.5</v>
      </c>
      <c r="Z14" s="148">
        <f t="shared" si="4"/>
        <v>111.5</v>
      </c>
      <c r="AA14" s="148">
        <f t="shared" si="4"/>
        <v>123</v>
      </c>
      <c r="AB14" s="148">
        <f t="shared" si="4"/>
        <v>163.5</v>
      </c>
      <c r="AC14" s="149"/>
      <c r="AD14" s="148"/>
      <c r="AE14" s="148"/>
      <c r="AF14" s="148"/>
      <c r="AG14" s="148">
        <f>AD13+AE13+AF13+AG13</f>
        <v>242.5</v>
      </c>
      <c r="AH14" s="148">
        <f t="shared" ref="AH14:AO14" si="5">AE13+AF13+AG13+AH13</f>
        <v>188</v>
      </c>
      <c r="AI14" s="148">
        <f t="shared" si="5"/>
        <v>128.5</v>
      </c>
      <c r="AJ14" s="148">
        <f t="shared" si="5"/>
        <v>63.5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0.25498891352549891</v>
      </c>
      <c r="E15" s="151"/>
      <c r="F15" s="151" t="s">
        <v>107</v>
      </c>
      <c r="G15" s="152">
        <f>DIRECCIONALIDAD!J11/100</f>
        <v>0.74501108647450109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0.29277566539923955</v>
      </c>
      <c r="Q15" s="151"/>
      <c r="R15" s="151"/>
      <c r="S15" s="151"/>
      <c r="T15" s="151" t="s">
        <v>107</v>
      </c>
      <c r="U15" s="152">
        <f>DIRECCIONALIDAD!J14/100</f>
        <v>0.70722433460076051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0.39912280701754388</v>
      </c>
      <c r="AG15" s="151"/>
      <c r="AH15" s="151"/>
      <c r="AI15" s="151"/>
      <c r="AJ15" s="151" t="s">
        <v>107</v>
      </c>
      <c r="AK15" s="152">
        <f>DIRECCIONALIDAD!J17/100</f>
        <v>0.60087719298245612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330</v>
      </c>
      <c r="C16" s="151" t="s">
        <v>106</v>
      </c>
      <c r="D16" s="162">
        <f>+B16*D15</f>
        <v>84.146341463414643</v>
      </c>
      <c r="E16" s="151"/>
      <c r="F16" s="151" t="s">
        <v>107</v>
      </c>
      <c r="G16" s="162">
        <f>+B16*G15</f>
        <v>245.85365853658536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290</v>
      </c>
      <c r="N16" s="151"/>
      <c r="O16" s="151" t="s">
        <v>106</v>
      </c>
      <c r="P16" s="163">
        <f>+M16*P15</f>
        <v>84.904942965779469</v>
      </c>
      <c r="Q16" s="151"/>
      <c r="R16" s="151"/>
      <c r="S16" s="151"/>
      <c r="T16" s="151" t="s">
        <v>107</v>
      </c>
      <c r="U16" s="163">
        <f>+M16*U15</f>
        <v>205.09505703422056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242.5</v>
      </c>
      <c r="AE16" s="151" t="s">
        <v>106</v>
      </c>
      <c r="AF16" s="162">
        <f>+AD16*AF15</f>
        <v>96.787280701754398</v>
      </c>
      <c r="AG16" s="151"/>
      <c r="AH16" s="151"/>
      <c r="AI16" s="151"/>
      <c r="AJ16" s="151" t="s">
        <v>107</v>
      </c>
      <c r="AK16" s="162">
        <f>+AD16*AK15</f>
        <v>145.71271929824562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5" t="s">
        <v>102</v>
      </c>
      <c r="U17" s="245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1161</v>
      </c>
      <c r="AV20" s="92">
        <f t="shared" si="15"/>
        <v>1155.5</v>
      </c>
      <c r="AW20" s="92">
        <f t="shared" si="15"/>
        <v>1155.5</v>
      </c>
      <c r="AX20" s="92">
        <f t="shared" si="15"/>
        <v>1139</v>
      </c>
      <c r="AY20" s="92">
        <f t="shared" si="15"/>
        <v>1110</v>
      </c>
      <c r="AZ20" s="92">
        <f t="shared" si="15"/>
        <v>1139</v>
      </c>
      <c r="BA20" s="92">
        <f t="shared" si="15"/>
        <v>1132</v>
      </c>
      <c r="BB20" s="92"/>
      <c r="BC20" s="92"/>
      <c r="BD20" s="92"/>
      <c r="BE20" s="92">
        <f t="shared" ref="BE20:BQ20" si="16">P23</f>
        <v>785</v>
      </c>
      <c r="BF20" s="92">
        <f t="shared" si="16"/>
        <v>728.5</v>
      </c>
      <c r="BG20" s="92">
        <f t="shared" si="16"/>
        <v>644.5</v>
      </c>
      <c r="BH20" s="92">
        <f t="shared" si="16"/>
        <v>696.5</v>
      </c>
      <c r="BI20" s="92">
        <f t="shared" si="16"/>
        <v>722.5</v>
      </c>
      <c r="BJ20" s="92">
        <f t="shared" si="16"/>
        <v>786.5</v>
      </c>
      <c r="BK20" s="92">
        <f t="shared" si="16"/>
        <v>812</v>
      </c>
      <c r="BL20" s="92">
        <f t="shared" si="16"/>
        <v>751</v>
      </c>
      <c r="BM20" s="92">
        <f t="shared" si="16"/>
        <v>690.5</v>
      </c>
      <c r="BN20" s="92">
        <f t="shared" si="16"/>
        <v>598</v>
      </c>
      <c r="BO20" s="92">
        <f t="shared" si="16"/>
        <v>591.5</v>
      </c>
      <c r="BP20" s="92">
        <f t="shared" si="16"/>
        <v>549</v>
      </c>
      <c r="BQ20" s="92">
        <f t="shared" si="16"/>
        <v>515</v>
      </c>
      <c r="BR20" s="92"/>
      <c r="BS20" s="92"/>
      <c r="BT20" s="92"/>
      <c r="BU20" s="92">
        <f t="shared" ref="BU20:CC20" si="17">AG23</f>
        <v>676</v>
      </c>
      <c r="BV20" s="92">
        <f t="shared" si="17"/>
        <v>476</v>
      </c>
      <c r="BW20" s="92">
        <f t="shared" si="17"/>
        <v>297</v>
      </c>
      <c r="BX20" s="92">
        <f t="shared" si="17"/>
        <v>143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5" t="s">
        <v>102</v>
      </c>
      <c r="U21" s="245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1442</v>
      </c>
      <c r="AV21" s="92">
        <f t="shared" si="18"/>
        <v>1455</v>
      </c>
      <c r="AW21" s="92">
        <f t="shared" si="18"/>
        <v>1467.5</v>
      </c>
      <c r="AX21" s="92">
        <f t="shared" si="18"/>
        <v>1465</v>
      </c>
      <c r="AY21" s="92">
        <f t="shared" si="18"/>
        <v>1440</v>
      </c>
      <c r="AZ21" s="92">
        <f t="shared" si="18"/>
        <v>1445.5</v>
      </c>
      <c r="BA21" s="92">
        <f t="shared" si="18"/>
        <v>1435</v>
      </c>
      <c r="BB21" s="92"/>
      <c r="BC21" s="92"/>
      <c r="BD21" s="92"/>
      <c r="BE21" s="92">
        <f t="shared" ref="BE21:BQ21" si="19">P32</f>
        <v>1053</v>
      </c>
      <c r="BF21" s="92">
        <f t="shared" si="19"/>
        <v>1018.5</v>
      </c>
      <c r="BG21" s="92">
        <f t="shared" si="19"/>
        <v>932.5</v>
      </c>
      <c r="BH21" s="92">
        <f t="shared" si="19"/>
        <v>983.5</v>
      </c>
      <c r="BI21" s="92">
        <f t="shared" si="19"/>
        <v>980.5</v>
      </c>
      <c r="BJ21" s="92">
        <f t="shared" si="19"/>
        <v>1024.5</v>
      </c>
      <c r="BK21" s="92">
        <f t="shared" si="19"/>
        <v>1009</v>
      </c>
      <c r="BL21" s="92">
        <f t="shared" si="19"/>
        <v>923</v>
      </c>
      <c r="BM21" s="92">
        <f t="shared" si="19"/>
        <v>816</v>
      </c>
      <c r="BN21" s="92">
        <f t="shared" si="19"/>
        <v>709.5</v>
      </c>
      <c r="BO21" s="92">
        <f t="shared" si="19"/>
        <v>703</v>
      </c>
      <c r="BP21" s="92">
        <f t="shared" si="19"/>
        <v>672</v>
      </c>
      <c r="BQ21" s="92">
        <f t="shared" si="19"/>
        <v>678.5</v>
      </c>
      <c r="BR21" s="92"/>
      <c r="BS21" s="92"/>
      <c r="BT21" s="92"/>
      <c r="BU21" s="92">
        <f t="shared" ref="BU21:CC21" si="20">AG32</f>
        <v>918.5</v>
      </c>
      <c r="BV21" s="92">
        <f t="shared" si="20"/>
        <v>664</v>
      </c>
      <c r="BW21" s="92">
        <f t="shared" si="20"/>
        <v>425.5</v>
      </c>
      <c r="BX21" s="92">
        <f t="shared" si="20"/>
        <v>206.5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8">
        <f>'G-3'!F10</f>
        <v>270</v>
      </c>
      <c r="C22" s="148">
        <f>'G-3'!F11</f>
        <v>269.5</v>
      </c>
      <c r="D22" s="148">
        <f>'G-3'!F12</f>
        <v>312</v>
      </c>
      <c r="E22" s="148">
        <f>'G-3'!F13</f>
        <v>309.5</v>
      </c>
      <c r="F22" s="148">
        <f>'G-3'!F14</f>
        <v>264.5</v>
      </c>
      <c r="G22" s="148">
        <f>'G-3'!F15</f>
        <v>269.5</v>
      </c>
      <c r="H22" s="148">
        <f>'G-3'!F16</f>
        <v>295.5</v>
      </c>
      <c r="I22" s="148">
        <f>'G-3'!F17</f>
        <v>280.5</v>
      </c>
      <c r="J22" s="148">
        <f>'G-3'!F18</f>
        <v>293.5</v>
      </c>
      <c r="K22" s="148">
        <f>'G-3'!F19</f>
        <v>262.5</v>
      </c>
      <c r="L22" s="149"/>
      <c r="M22" s="148">
        <f>'G-3'!F20</f>
        <v>185</v>
      </c>
      <c r="N22" s="148">
        <f>'G-3'!F21</f>
        <v>240</v>
      </c>
      <c r="O22" s="148">
        <f>'G-3'!F22</f>
        <v>180.5</v>
      </c>
      <c r="P22" s="148">
        <f>'G-3'!M10</f>
        <v>179.5</v>
      </c>
      <c r="Q22" s="148">
        <f>'G-3'!M11</f>
        <v>128.5</v>
      </c>
      <c r="R22" s="148">
        <f>'G-3'!M12</f>
        <v>156</v>
      </c>
      <c r="S22" s="148">
        <f>'G-3'!M13</f>
        <v>232.5</v>
      </c>
      <c r="T22" s="148">
        <f>'G-3'!M14</f>
        <v>205.5</v>
      </c>
      <c r="U22" s="148">
        <f>'G-3'!M15</f>
        <v>192.5</v>
      </c>
      <c r="V22" s="148">
        <f>'G-3'!M16</f>
        <v>181.5</v>
      </c>
      <c r="W22" s="148">
        <f>'G-3'!M17</f>
        <v>171.5</v>
      </c>
      <c r="X22" s="148">
        <f>'G-3'!M18</f>
        <v>145</v>
      </c>
      <c r="Y22" s="148">
        <f>'G-3'!M19</f>
        <v>100</v>
      </c>
      <c r="Z22" s="148">
        <f>'G-3'!M20</f>
        <v>175</v>
      </c>
      <c r="AA22" s="148">
        <f>'G-3'!M21</f>
        <v>129</v>
      </c>
      <c r="AB22" s="148">
        <f>'G-3'!M22</f>
        <v>111</v>
      </c>
      <c r="AC22" s="149"/>
      <c r="AD22" s="148">
        <f>'G-3'!T10</f>
        <v>200</v>
      </c>
      <c r="AE22" s="148">
        <f>'G-3'!T11</f>
        <v>179</v>
      </c>
      <c r="AF22" s="148">
        <f>'G-3'!T12</f>
        <v>154</v>
      </c>
      <c r="AG22" s="148">
        <f>'G-3'!T13</f>
        <v>143</v>
      </c>
      <c r="AH22" s="148">
        <f>'G-3'!T14</f>
        <v>0</v>
      </c>
      <c r="AI22" s="148">
        <f>'G-3'!T15</f>
        <v>0</v>
      </c>
      <c r="AJ22" s="148">
        <f>'G-3'!T16</f>
        <v>0</v>
      </c>
      <c r="AK22" s="148">
        <f>'G-3'!T17</f>
        <v>0</v>
      </c>
      <c r="AL22" s="148">
        <f>'G-3'!T18</f>
        <v>0</v>
      </c>
      <c r="AM22" s="148">
        <f>'G-3'!T19</f>
        <v>0</v>
      </c>
      <c r="AN22" s="148">
        <f>'G-3'!T20</f>
        <v>0</v>
      </c>
      <c r="AO22" s="148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1161</v>
      </c>
      <c r="F23" s="148">
        <f t="shared" ref="F23:K23" si="21">C22+D22+E22+F22</f>
        <v>1155.5</v>
      </c>
      <c r="G23" s="148">
        <f t="shared" si="21"/>
        <v>1155.5</v>
      </c>
      <c r="H23" s="148">
        <f t="shared" si="21"/>
        <v>1139</v>
      </c>
      <c r="I23" s="148">
        <f t="shared" si="21"/>
        <v>1110</v>
      </c>
      <c r="J23" s="148">
        <f t="shared" si="21"/>
        <v>1139</v>
      </c>
      <c r="K23" s="148">
        <f t="shared" si="21"/>
        <v>1132</v>
      </c>
      <c r="L23" s="149"/>
      <c r="M23" s="148"/>
      <c r="N23" s="148"/>
      <c r="O23" s="148"/>
      <c r="P23" s="148">
        <f>M22+N22+O22+P22</f>
        <v>785</v>
      </c>
      <c r="Q23" s="148">
        <f t="shared" ref="Q23:AB23" si="22">N22+O22+P22+Q22</f>
        <v>728.5</v>
      </c>
      <c r="R23" s="148">
        <f t="shared" si="22"/>
        <v>644.5</v>
      </c>
      <c r="S23" s="148">
        <f t="shared" si="22"/>
        <v>696.5</v>
      </c>
      <c r="T23" s="148">
        <f t="shared" si="22"/>
        <v>722.5</v>
      </c>
      <c r="U23" s="148">
        <f t="shared" si="22"/>
        <v>786.5</v>
      </c>
      <c r="V23" s="148">
        <f t="shared" si="22"/>
        <v>812</v>
      </c>
      <c r="W23" s="148">
        <f t="shared" si="22"/>
        <v>751</v>
      </c>
      <c r="X23" s="148">
        <f t="shared" si="22"/>
        <v>690.5</v>
      </c>
      <c r="Y23" s="148">
        <f t="shared" si="22"/>
        <v>598</v>
      </c>
      <c r="Z23" s="148">
        <f t="shared" si="22"/>
        <v>591.5</v>
      </c>
      <c r="AA23" s="148">
        <f t="shared" si="22"/>
        <v>549</v>
      </c>
      <c r="AB23" s="148">
        <f t="shared" si="22"/>
        <v>515</v>
      </c>
      <c r="AC23" s="149"/>
      <c r="AD23" s="148"/>
      <c r="AE23" s="148"/>
      <c r="AF23" s="148"/>
      <c r="AG23" s="148">
        <f>AD22+AE22+AF22+AG22</f>
        <v>676</v>
      </c>
      <c r="AH23" s="148">
        <f t="shared" ref="AH23:AO23" si="23">AE22+AF22+AG22+AH22</f>
        <v>476</v>
      </c>
      <c r="AI23" s="148">
        <f t="shared" si="23"/>
        <v>297</v>
      </c>
      <c r="AJ23" s="148">
        <f t="shared" si="23"/>
        <v>143</v>
      </c>
      <c r="AK23" s="148">
        <f t="shared" si="23"/>
        <v>0</v>
      </c>
      <c r="AL23" s="148">
        <f t="shared" si="23"/>
        <v>0</v>
      </c>
      <c r="AM23" s="148">
        <f t="shared" si="23"/>
        <v>0</v>
      </c>
      <c r="AN23" s="148">
        <f t="shared" si="23"/>
        <v>0</v>
      </c>
      <c r="AO23" s="148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0.9049349076597033</v>
      </c>
      <c r="H24" s="151"/>
      <c r="I24" s="151" t="s">
        <v>108</v>
      </c>
      <c r="J24" s="152">
        <f>DIRECCIONALIDAD!J30/100</f>
        <v>9.5065092340296697E-2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0.85327720986169586</v>
      </c>
      <c r="V24" s="151"/>
      <c r="W24" s="151"/>
      <c r="X24" s="151"/>
      <c r="Y24" s="151" t="s">
        <v>108</v>
      </c>
      <c r="Z24" s="152">
        <f>DIRECCIONALIDAD!J33/100</f>
        <v>0.14672279013830428</v>
      </c>
      <c r="AA24" s="151"/>
      <c r="AB24" s="151"/>
      <c r="AC24" s="147"/>
      <c r="AD24" s="150"/>
      <c r="AE24" s="151" t="s">
        <v>106</v>
      </c>
      <c r="AF24" s="152">
        <f>DIRECCIONALIDAD!J34/100</f>
        <v>8.4175084175084174E-3</v>
      </c>
      <c r="AG24" s="151"/>
      <c r="AH24" s="151"/>
      <c r="AI24" s="151"/>
      <c r="AJ24" s="151" t="s">
        <v>107</v>
      </c>
      <c r="AK24" s="152">
        <f>DIRECCIONALIDAD!J35/100</f>
        <v>0.82659932659932656</v>
      </c>
      <c r="AL24" s="151"/>
      <c r="AM24" s="151"/>
      <c r="AN24" s="151" t="s">
        <v>108</v>
      </c>
      <c r="AO24" s="152">
        <f>DIRECCIONALIDAD!J36/100</f>
        <v>0.16498316498316498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1161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1050.6294277929155</v>
      </c>
      <c r="H25" s="151"/>
      <c r="I25" s="151" t="s">
        <v>108</v>
      </c>
      <c r="J25" s="162">
        <f>+B25*J24</f>
        <v>110.37057220708446</v>
      </c>
      <c r="K25" s="153"/>
      <c r="L25" s="147"/>
      <c r="M25" s="161">
        <f>MAX(M23:AB23)</f>
        <v>812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692.86109440769701</v>
      </c>
      <c r="V25" s="151"/>
      <c r="W25" s="151"/>
      <c r="X25" s="151"/>
      <c r="Y25" s="151" t="s">
        <v>108</v>
      </c>
      <c r="Z25" s="163">
        <f>+M25*Z24</f>
        <v>119.13890559230308</v>
      </c>
      <c r="AA25" s="151"/>
      <c r="AB25" s="153"/>
      <c r="AC25" s="147"/>
      <c r="AD25" s="161">
        <f>MAX(AD23:AO23)</f>
        <v>676</v>
      </c>
      <c r="AE25" s="151" t="s">
        <v>106</v>
      </c>
      <c r="AF25" s="162">
        <f>+AD25*AF24</f>
        <v>5.6902356902356903</v>
      </c>
      <c r="AG25" s="151"/>
      <c r="AH25" s="151"/>
      <c r="AI25" s="151"/>
      <c r="AJ25" s="151" t="s">
        <v>107</v>
      </c>
      <c r="AK25" s="162">
        <f>+AD25*AK24</f>
        <v>558.7811447811448</v>
      </c>
      <c r="AL25" s="151"/>
      <c r="AM25" s="151"/>
      <c r="AN25" s="151" t="s">
        <v>108</v>
      </c>
      <c r="AO25" s="164">
        <f>+AD25*AO24</f>
        <v>111.52861952861953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5" t="s">
        <v>102</v>
      </c>
      <c r="U26" s="245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5" t="s">
        <v>102</v>
      </c>
      <c r="U30" s="245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340.5</v>
      </c>
      <c r="C31" s="148">
        <f t="shared" ref="C31:K31" si="27">C13+C18+C22+C27</f>
        <v>338</v>
      </c>
      <c r="D31" s="148">
        <f t="shared" si="27"/>
        <v>381</v>
      </c>
      <c r="E31" s="148">
        <f t="shared" si="27"/>
        <v>382.5</v>
      </c>
      <c r="F31" s="148">
        <f t="shared" si="27"/>
        <v>353.5</v>
      </c>
      <c r="G31" s="148">
        <f t="shared" si="27"/>
        <v>350.5</v>
      </c>
      <c r="H31" s="148">
        <f t="shared" si="27"/>
        <v>378.5</v>
      </c>
      <c r="I31" s="148">
        <f t="shared" si="27"/>
        <v>357.5</v>
      </c>
      <c r="J31" s="148">
        <f t="shared" si="27"/>
        <v>359</v>
      </c>
      <c r="K31" s="148">
        <f t="shared" si="27"/>
        <v>340</v>
      </c>
      <c r="L31" s="149"/>
      <c r="M31" s="148">
        <f>M13+M18+M22+M27</f>
        <v>229</v>
      </c>
      <c r="N31" s="148">
        <f t="shared" ref="N31:AB31" si="28">N13+N18+N22+N27</f>
        <v>322</v>
      </c>
      <c r="O31" s="148">
        <f t="shared" si="28"/>
        <v>237.5</v>
      </c>
      <c r="P31" s="148">
        <f t="shared" si="28"/>
        <v>264.5</v>
      </c>
      <c r="Q31" s="148">
        <f t="shared" si="28"/>
        <v>194.5</v>
      </c>
      <c r="R31" s="148">
        <f t="shared" si="28"/>
        <v>236</v>
      </c>
      <c r="S31" s="148">
        <f t="shared" si="28"/>
        <v>288.5</v>
      </c>
      <c r="T31" s="148">
        <f t="shared" si="28"/>
        <v>261.5</v>
      </c>
      <c r="U31" s="148">
        <f t="shared" si="28"/>
        <v>238.5</v>
      </c>
      <c r="V31" s="148">
        <f t="shared" si="28"/>
        <v>220.5</v>
      </c>
      <c r="W31" s="148">
        <f t="shared" si="28"/>
        <v>202.5</v>
      </c>
      <c r="X31" s="148">
        <f t="shared" si="28"/>
        <v>154.5</v>
      </c>
      <c r="Y31" s="148">
        <f t="shared" si="28"/>
        <v>132</v>
      </c>
      <c r="Z31" s="148">
        <f t="shared" si="28"/>
        <v>214</v>
      </c>
      <c r="AA31" s="148">
        <f t="shared" si="28"/>
        <v>171.5</v>
      </c>
      <c r="AB31" s="148">
        <f t="shared" si="28"/>
        <v>161</v>
      </c>
      <c r="AC31" s="149"/>
      <c r="AD31" s="148">
        <f>AD13+AD18+AD22+AD27</f>
        <v>254.5</v>
      </c>
      <c r="AE31" s="148">
        <f t="shared" ref="AE31:AO31" si="29">AE13+AE18+AE22+AE27</f>
        <v>238.5</v>
      </c>
      <c r="AF31" s="148">
        <f t="shared" si="29"/>
        <v>219</v>
      </c>
      <c r="AG31" s="148">
        <f t="shared" si="29"/>
        <v>206.5</v>
      </c>
      <c r="AH31" s="148">
        <f t="shared" si="29"/>
        <v>0</v>
      </c>
      <c r="AI31" s="148">
        <f t="shared" si="29"/>
        <v>0</v>
      </c>
      <c r="AJ31" s="148">
        <f t="shared" si="29"/>
        <v>0</v>
      </c>
      <c r="AK31" s="148">
        <f t="shared" si="29"/>
        <v>0</v>
      </c>
      <c r="AL31" s="148">
        <f t="shared" si="29"/>
        <v>0</v>
      </c>
      <c r="AM31" s="148">
        <f t="shared" si="29"/>
        <v>0</v>
      </c>
      <c r="AN31" s="148">
        <f t="shared" si="29"/>
        <v>0</v>
      </c>
      <c r="AO31" s="148">
        <f t="shared" si="29"/>
        <v>0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1442</v>
      </c>
      <c r="F32" s="148">
        <f t="shared" ref="F32:K32" si="30">C31+D31+E31+F31</f>
        <v>1455</v>
      </c>
      <c r="G32" s="148">
        <f t="shared" si="30"/>
        <v>1467.5</v>
      </c>
      <c r="H32" s="148">
        <f t="shared" si="30"/>
        <v>1465</v>
      </c>
      <c r="I32" s="148">
        <f t="shared" si="30"/>
        <v>1440</v>
      </c>
      <c r="J32" s="148">
        <f t="shared" si="30"/>
        <v>1445.5</v>
      </c>
      <c r="K32" s="148">
        <f t="shared" si="30"/>
        <v>1435</v>
      </c>
      <c r="L32" s="149"/>
      <c r="M32" s="148"/>
      <c r="N32" s="148"/>
      <c r="O32" s="148"/>
      <c r="P32" s="148">
        <f>M31+N31+O31+P31</f>
        <v>1053</v>
      </c>
      <c r="Q32" s="148">
        <f t="shared" ref="Q32:AB32" si="31">N31+O31+P31+Q31</f>
        <v>1018.5</v>
      </c>
      <c r="R32" s="148">
        <f t="shared" si="31"/>
        <v>932.5</v>
      </c>
      <c r="S32" s="148">
        <f t="shared" si="31"/>
        <v>983.5</v>
      </c>
      <c r="T32" s="148">
        <f t="shared" si="31"/>
        <v>980.5</v>
      </c>
      <c r="U32" s="148">
        <f t="shared" si="31"/>
        <v>1024.5</v>
      </c>
      <c r="V32" s="148">
        <f t="shared" si="31"/>
        <v>1009</v>
      </c>
      <c r="W32" s="148">
        <f t="shared" si="31"/>
        <v>923</v>
      </c>
      <c r="X32" s="148">
        <f t="shared" si="31"/>
        <v>816</v>
      </c>
      <c r="Y32" s="148">
        <f t="shared" si="31"/>
        <v>709.5</v>
      </c>
      <c r="Z32" s="148">
        <f t="shared" si="31"/>
        <v>703</v>
      </c>
      <c r="AA32" s="148">
        <f t="shared" si="31"/>
        <v>672</v>
      </c>
      <c r="AB32" s="148">
        <f t="shared" si="31"/>
        <v>678.5</v>
      </c>
      <c r="AC32" s="149"/>
      <c r="AD32" s="148"/>
      <c r="AE32" s="148"/>
      <c r="AF32" s="148"/>
      <c r="AG32" s="148">
        <f>AD31+AE31+AF31+AG31</f>
        <v>918.5</v>
      </c>
      <c r="AH32" s="148">
        <f t="shared" ref="AH32:AO32" si="32">AE31+AF31+AG31+AH31</f>
        <v>664</v>
      </c>
      <c r="AI32" s="148">
        <f t="shared" si="32"/>
        <v>425.5</v>
      </c>
      <c r="AJ32" s="148">
        <f t="shared" si="32"/>
        <v>206.5</v>
      </c>
      <c r="AK32" s="148">
        <f t="shared" si="32"/>
        <v>0</v>
      </c>
      <c r="AL32" s="148">
        <f t="shared" si="32"/>
        <v>0</v>
      </c>
      <c r="AM32" s="148">
        <f t="shared" si="32"/>
        <v>0</v>
      </c>
      <c r="AN32" s="148">
        <f t="shared" si="32"/>
        <v>0</v>
      </c>
      <c r="AO32" s="148">
        <f t="shared" si="32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6"/>
      <c r="R34" s="246"/>
      <c r="S34" s="246"/>
      <c r="T34" s="246"/>
      <c r="U34" s="246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2016-08-04T20:53:05Z</cp:lastPrinted>
  <dcterms:created xsi:type="dcterms:W3CDTF">1998-04-02T13:38:56Z</dcterms:created>
  <dcterms:modified xsi:type="dcterms:W3CDTF">2020-12-02T16:44:16Z</dcterms:modified>
</cp:coreProperties>
</file>