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Usuario\Downloads\"/>
    </mc:Choice>
  </mc:AlternateContent>
  <xr:revisionPtr revIDLastSave="0" documentId="13_ncr:1_{F8DFA48B-4743-4B53-AAB3-141F1B27572B}" xr6:coauthVersionLast="47" xr6:coauthVersionMax="47" xr10:uidLastSave="{00000000-0000-0000-0000-000000000000}"/>
  <bookViews>
    <workbookView xWindow="-120" yWindow="-120" windowWidth="29040" windowHeight="15840" firstSheet="2" activeTab="2" xr2:uid="{00000000-000D-0000-FFFF-FFFF00000000}"/>
  </bookViews>
  <sheets>
    <sheet name="Partes" sheetId="9" state="hidden" r:id="rId1"/>
    <sheet name="Cuestiones" sheetId="1" state="hidden" r:id="rId2"/>
    <sheet name="Riesgos" sheetId="4" r:id="rId3"/>
    <sheet name="Calificacion Controles" sheetId="10" state="hidden" r:id="rId4"/>
    <sheet name="CriteriosControles" sheetId="11" state="hidden" r:id="rId5"/>
    <sheet name="CriteriosImpactos" sheetId="13" state="hidden" r:id="rId6"/>
    <sheet name="Listas" sheetId="8" state="hidden" r:id="rId7"/>
  </sheets>
  <definedNames>
    <definedName name="_xlnm._FilterDatabase" localSheetId="3" hidden="1">'Calificacion Controles'!$A$3:$AE$23</definedName>
    <definedName name="_xlnm._FilterDatabase" localSheetId="1" hidden="1">Cuestiones!$A$2:$H$101</definedName>
    <definedName name="_xlnm._FilterDatabase" localSheetId="2" hidden="1">Riesgos!$A$6:$O$103</definedName>
    <definedName name="Bias" localSheetId="3">OFFSET('Calificacion Controles'!$I$4,0,0,COUNTA('Calificacion Controles'!$I:$I)-1,1)</definedName>
    <definedName name="Bias">OFFSET(Listas!$H$2,0,0,COUNTA(Listas!$H:$H)-1,1)</definedName>
    <definedName name="correction" localSheetId="3">'Calificacion Controles'!$P$4:$P$8</definedName>
    <definedName name="correction">Listas!#REF!</definedName>
    <definedName name="cost" localSheetId="3">'Calificacion Controles'!$R$4:$R$8</definedName>
    <definedName name="cost">Listas!#REF!</definedName>
    <definedName name="CriterioControl">CriteriosControles!$A$2:$A$15</definedName>
    <definedName name="Likelihood" localSheetId="3">'Calificacion Controles'!$L$4:$L$8</definedName>
    <definedName name="Likelihood">Listas!$K$2:$K$6</definedName>
    <definedName name="Occurrences" localSheetId="3">'Calificacion Controles'!$M$4:$M$8</definedName>
    <definedName name="Occurrences">Listas!$L$2:$L$6</definedName>
    <definedName name="opprep" localSheetId="3">'Calificacion Controles'!$S$4:$S$8</definedName>
    <definedName name="opprep">Listas!$R$1:$R$6</definedName>
    <definedName name="Party">OFFSET(Partes!$A$3,0,0,COUNTA(Partes!$A:$A)-1,1)</definedName>
    <definedName name="Potential" localSheetId="3">'Calificacion Controles'!$N$4:$N$8</definedName>
    <definedName name="Potential">Listas!$M$2:$M$6</definedName>
    <definedName name="Priority" localSheetId="3">OFFSET('Calificacion Controles'!$G$4,0,0,COUNTA('Calificacion Controles'!$G:$G)-1,1)</definedName>
    <definedName name="Priority">OFFSET(Listas!$F$2,0,0,COUNTA(Listas!$F:$F)-1,1)</definedName>
    <definedName name="Process" localSheetId="3">OFFSET('Calificacion Controles'!$J$4,0,0,COUNTA('Calificacion Controles'!$J:$J)-1,1)</definedName>
    <definedName name="Process">OFFSET(Listas!$I$2,0,0,COUNTA(Listas!$I:$I)-1,1)</definedName>
    <definedName name="riskrep" localSheetId="3">'Calificacion Controles'!$Q$4:$Q$8</definedName>
    <definedName name="riskrep">Listas!#REF!</definedName>
    <definedName name="score" localSheetId="3">'Calificacion Controles'!#REF!</definedName>
    <definedName name="score">Listas!#REF!</definedName>
    <definedName name="Success" localSheetId="3">'Calificacion Controles'!$U$4:$U$8</definedName>
    <definedName name="Success">Listas!$T$2:$T$6</definedName>
    <definedName name="Treatment" localSheetId="3">OFFSET('Calificacion Controles'!$H$4,0,0,COUNTA('Calificacion Controles'!$H:$H)-1,1)</definedName>
    <definedName name="Treatment">OFFSET(Listas!$G$2,0,0,COUNTA(Listas!$G:$G)-1,1)</definedName>
    <definedName name="Type" localSheetId="3">OFFSET('Calificacion Controles'!$F$4,0,0,COUNTA('Calificacion Controles'!$F:$F)-1,1)</definedName>
    <definedName name="Type">OFFSET(Listas!$E$2,0,0,COUNTA(Listas!$E:$E)-1,1)</definedName>
    <definedName name="Violation" localSheetId="3">'Calificacion Controles'!$O$4:$O$8</definedName>
    <definedName name="Violation">Listas!#REF!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1" i="4" l="1"/>
  <c r="E15" i="4"/>
  <c r="F15" i="4"/>
  <c r="E14" i="4"/>
  <c r="C5" i="10" l="1"/>
  <c r="A8" i="10"/>
  <c r="C11" i="10" l="1"/>
  <c r="C12" i="10"/>
  <c r="C13" i="10"/>
  <c r="C14" i="10"/>
  <c r="B14" i="10"/>
  <c r="A14" i="10"/>
  <c r="A12" i="10"/>
  <c r="A13" i="10"/>
  <c r="F13" i="10"/>
  <c r="H13" i="10"/>
  <c r="J13" i="10"/>
  <c r="L13" i="10"/>
  <c r="N13" i="10"/>
  <c r="P13" i="10"/>
  <c r="R13" i="10"/>
  <c r="T13" i="10"/>
  <c r="V13" i="10"/>
  <c r="X13" i="10"/>
  <c r="Z13" i="10"/>
  <c r="AB13" i="10"/>
  <c r="F14" i="10"/>
  <c r="H14" i="10"/>
  <c r="J14" i="10"/>
  <c r="L14" i="10"/>
  <c r="N14" i="10"/>
  <c r="P14" i="10"/>
  <c r="R14" i="10"/>
  <c r="T14" i="10"/>
  <c r="V14" i="10"/>
  <c r="X14" i="10"/>
  <c r="Z14" i="10"/>
  <c r="AB14" i="10"/>
  <c r="H15" i="4"/>
  <c r="H16" i="4"/>
  <c r="F16" i="4"/>
  <c r="F11" i="4"/>
  <c r="AC14" i="10" l="1"/>
  <c r="AD14" i="10" s="1"/>
  <c r="AE14" i="10" s="1"/>
  <c r="AC13" i="10"/>
  <c r="AD13" i="10" s="1"/>
  <c r="I15" i="4"/>
  <c r="B12" i="10" s="1"/>
  <c r="I16" i="4"/>
  <c r="B13" i="10" s="1"/>
  <c r="E7" i="4"/>
  <c r="AE13" i="10" l="1"/>
  <c r="H14" i="4"/>
  <c r="H13" i="4"/>
  <c r="H12" i="4"/>
  <c r="H11" i="4"/>
  <c r="H10" i="4"/>
  <c r="H9" i="4"/>
  <c r="H8" i="4"/>
  <c r="F14" i="4"/>
  <c r="F13" i="4"/>
  <c r="F12" i="4"/>
  <c r="F10" i="4"/>
  <c r="F9" i="4"/>
  <c r="F8" i="4"/>
  <c r="C10" i="10"/>
  <c r="C9" i="10"/>
  <c r="C8" i="10"/>
  <c r="C7" i="10"/>
  <c r="C6" i="10"/>
  <c r="A11" i="10"/>
  <c r="A10" i="10"/>
  <c r="A9" i="10"/>
  <c r="A7" i="10"/>
  <c r="A6" i="10"/>
  <c r="A5" i="10"/>
  <c r="AB12" i="10"/>
  <c r="Z12" i="10"/>
  <c r="X12" i="10"/>
  <c r="V12" i="10"/>
  <c r="T12" i="10"/>
  <c r="R12" i="10"/>
  <c r="P12" i="10"/>
  <c r="N12" i="10"/>
  <c r="L12" i="10"/>
  <c r="J12" i="10"/>
  <c r="H12" i="10"/>
  <c r="F12" i="10"/>
  <c r="AB11" i="10"/>
  <c r="Z11" i="10"/>
  <c r="X11" i="10"/>
  <c r="V11" i="10"/>
  <c r="T11" i="10"/>
  <c r="R11" i="10"/>
  <c r="P11" i="10"/>
  <c r="N11" i="10"/>
  <c r="L11" i="10"/>
  <c r="J11" i="10"/>
  <c r="H11" i="10"/>
  <c r="F11" i="10"/>
  <c r="AB10" i="10"/>
  <c r="Z10" i="10"/>
  <c r="X10" i="10"/>
  <c r="V10" i="10"/>
  <c r="T10" i="10"/>
  <c r="R10" i="10"/>
  <c r="P10" i="10"/>
  <c r="N10" i="10"/>
  <c r="L10" i="10"/>
  <c r="J10" i="10"/>
  <c r="H10" i="10"/>
  <c r="F10" i="10"/>
  <c r="AB9" i="10"/>
  <c r="Z9" i="10"/>
  <c r="X9" i="10"/>
  <c r="V9" i="10"/>
  <c r="T9" i="10"/>
  <c r="R9" i="10"/>
  <c r="P9" i="10"/>
  <c r="N9" i="10"/>
  <c r="L9" i="10"/>
  <c r="J9" i="10"/>
  <c r="H9" i="10"/>
  <c r="F9" i="10"/>
  <c r="A8" i="4"/>
  <c r="A9" i="4" s="1"/>
  <c r="A10" i="4" s="1"/>
  <c r="A11" i="4" s="1"/>
  <c r="A12" i="4" s="1"/>
  <c r="A13" i="4" s="1"/>
  <c r="A14" i="4" s="1"/>
  <c r="AB8" i="10"/>
  <c r="Z8" i="10"/>
  <c r="X8" i="10"/>
  <c r="V8" i="10"/>
  <c r="T8" i="10"/>
  <c r="R8" i="10"/>
  <c r="P8" i="10"/>
  <c r="N8" i="10"/>
  <c r="L8" i="10"/>
  <c r="J8" i="10"/>
  <c r="H8" i="10"/>
  <c r="F8" i="10"/>
  <c r="I13" i="4" l="1"/>
  <c r="I14" i="4"/>
  <c r="B11" i="10" s="1"/>
  <c r="I12" i="4"/>
  <c r="B9" i="10" s="1"/>
  <c r="I11" i="4"/>
  <c r="B8" i="10" s="1"/>
  <c r="I10" i="4"/>
  <c r="B7" i="10" s="1"/>
  <c r="I9" i="4"/>
  <c r="B6" i="10" s="1"/>
  <c r="I8" i="4"/>
  <c r="B5" i="10" s="1"/>
  <c r="AC8" i="10"/>
  <c r="AD8" i="10" s="1"/>
  <c r="AC9" i="10"/>
  <c r="AD9" i="10" s="1"/>
  <c r="AC11" i="10"/>
  <c r="AD11" i="10" s="1"/>
  <c r="AC12" i="10"/>
  <c r="AD12" i="10" s="1"/>
  <c r="AC10" i="10"/>
  <c r="AD10" i="10" s="1"/>
  <c r="B10" i="10"/>
  <c r="E13" i="4"/>
  <c r="E8" i="4"/>
  <c r="C4" i="10"/>
  <c r="AE9" i="10" l="1"/>
  <c r="K12" i="4" s="1"/>
  <c r="AE10" i="10"/>
  <c r="K13" i="4" s="1"/>
  <c r="AE11" i="10"/>
  <c r="K14" i="4" s="1"/>
  <c r="J6" i="10"/>
  <c r="J5" i="10"/>
  <c r="J4" i="10"/>
  <c r="H6" i="10"/>
  <c r="H5" i="10"/>
  <c r="H4" i="10"/>
  <c r="F6" i="10"/>
  <c r="F5" i="10"/>
  <c r="F4" i="10"/>
  <c r="A4" i="10"/>
  <c r="AC6" i="10" l="1"/>
  <c r="AD6" i="10" s="1"/>
  <c r="AC5" i="10"/>
  <c r="AD5" i="10" s="1"/>
  <c r="AC4" i="10"/>
  <c r="AD4" i="10" s="1"/>
  <c r="AB23" i="10" l="1"/>
  <c r="AB22" i="10"/>
  <c r="AB21" i="10"/>
  <c r="AB20" i="10"/>
  <c r="AB19" i="10"/>
  <c r="AB18" i="10"/>
  <c r="AB17" i="10"/>
  <c r="AB16" i="10"/>
  <c r="AB15" i="10"/>
  <c r="AB7" i="10"/>
  <c r="Z23" i="10"/>
  <c r="Z22" i="10"/>
  <c r="Z21" i="10"/>
  <c r="Z20" i="10"/>
  <c r="Z19" i="10"/>
  <c r="Z18" i="10"/>
  <c r="Z17" i="10"/>
  <c r="Z16" i="10"/>
  <c r="Z15" i="10"/>
  <c r="Z7" i="10"/>
  <c r="X23" i="10"/>
  <c r="X22" i="10"/>
  <c r="X21" i="10"/>
  <c r="X20" i="10"/>
  <c r="X19" i="10"/>
  <c r="X18" i="10"/>
  <c r="X17" i="10"/>
  <c r="X16" i="10"/>
  <c r="X15" i="10"/>
  <c r="X7" i="10"/>
  <c r="V23" i="10"/>
  <c r="V22" i="10"/>
  <c r="V21" i="10"/>
  <c r="V20" i="10"/>
  <c r="V19" i="10"/>
  <c r="V18" i="10"/>
  <c r="V17" i="10"/>
  <c r="V16" i="10"/>
  <c r="V15" i="10"/>
  <c r="V7" i="10"/>
  <c r="T23" i="10"/>
  <c r="T22" i="10"/>
  <c r="T21" i="10"/>
  <c r="T20" i="10"/>
  <c r="T19" i="10"/>
  <c r="T18" i="10"/>
  <c r="T17" i="10"/>
  <c r="T16" i="10"/>
  <c r="T15" i="10"/>
  <c r="T7" i="10"/>
  <c r="R23" i="10"/>
  <c r="R22" i="10"/>
  <c r="R21" i="10"/>
  <c r="R20" i="10"/>
  <c r="R19" i="10"/>
  <c r="R18" i="10"/>
  <c r="R17" i="10"/>
  <c r="R16" i="10"/>
  <c r="R15" i="10"/>
  <c r="R7" i="10"/>
  <c r="P23" i="10"/>
  <c r="P22" i="10"/>
  <c r="P21" i="10"/>
  <c r="P20" i="10"/>
  <c r="P19" i="10"/>
  <c r="P18" i="10"/>
  <c r="P17" i="10"/>
  <c r="P16" i="10"/>
  <c r="P15" i="10"/>
  <c r="P7" i="10"/>
  <c r="N23" i="10"/>
  <c r="N22" i="10"/>
  <c r="N21" i="10"/>
  <c r="N20" i="10"/>
  <c r="N19" i="10"/>
  <c r="N18" i="10"/>
  <c r="N17" i="10"/>
  <c r="N16" i="10"/>
  <c r="N15" i="10"/>
  <c r="N7" i="10"/>
  <c r="L23" i="10"/>
  <c r="L22" i="10"/>
  <c r="L21" i="10"/>
  <c r="L20" i="10"/>
  <c r="L19" i="10"/>
  <c r="L18" i="10"/>
  <c r="L17" i="10"/>
  <c r="L16" i="10"/>
  <c r="L15" i="10"/>
  <c r="L7" i="10"/>
  <c r="J23" i="10"/>
  <c r="J22" i="10"/>
  <c r="J21" i="10"/>
  <c r="J20" i="10"/>
  <c r="J19" i="10"/>
  <c r="J18" i="10"/>
  <c r="J17" i="10"/>
  <c r="J16" i="10"/>
  <c r="J15" i="10"/>
  <c r="J7" i="10"/>
  <c r="H23" i="10"/>
  <c r="H22" i="10"/>
  <c r="H21" i="10"/>
  <c r="H20" i="10"/>
  <c r="H19" i="10"/>
  <c r="H18" i="10"/>
  <c r="H17" i="10"/>
  <c r="H16" i="10"/>
  <c r="H15" i="10"/>
  <c r="H7" i="10"/>
  <c r="F7" i="10"/>
  <c r="F15" i="10"/>
  <c r="F16" i="10"/>
  <c r="F17" i="10"/>
  <c r="F18" i="10"/>
  <c r="F19" i="10"/>
  <c r="F20" i="10"/>
  <c r="F21" i="10"/>
  <c r="F22" i="10"/>
  <c r="F23" i="10"/>
  <c r="AC7" i="10" l="1"/>
  <c r="AD7" i="10" s="1"/>
  <c r="AE7" i="10" s="1"/>
  <c r="K10" i="4" s="1"/>
  <c r="AC22" i="10"/>
  <c r="AD22" i="10" s="1"/>
  <c r="AC20" i="10"/>
  <c r="AD20" i="10" s="1"/>
  <c r="AC16" i="10"/>
  <c r="AC23" i="10"/>
  <c r="AD23" i="10" s="1"/>
  <c r="AC19" i="10"/>
  <c r="AD19" i="10" s="1"/>
  <c r="AC15" i="10"/>
  <c r="AC18" i="10"/>
  <c r="AD18" i="10" s="1"/>
  <c r="AC21" i="10"/>
  <c r="AD21" i="10" s="1"/>
  <c r="AC17" i="10"/>
  <c r="AD17" i="10" s="1"/>
  <c r="B23" i="10" l="1"/>
  <c r="B22" i="10"/>
  <c r="B21" i="10"/>
  <c r="B20" i="10"/>
  <c r="B19" i="10"/>
  <c r="B18" i="10"/>
  <c r="B16" i="10"/>
  <c r="B17" i="10"/>
  <c r="AE17" i="10" s="1"/>
  <c r="F7" i="4"/>
  <c r="H7" i="4" l="1"/>
  <c r="H19" i="4" l="1"/>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AD16" i="10" l="1"/>
  <c r="AD15" i="10"/>
  <c r="C11" i="8"/>
  <c r="C10" i="8"/>
  <c r="V18" i="8"/>
  <c r="J6" i="4"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V24" i="8"/>
  <c r="C21" i="8"/>
  <c r="A13" i="8"/>
  <c r="C13" i="8" s="1"/>
  <c r="A14" i="8"/>
  <c r="C14" i="8" s="1"/>
  <c r="A15" i="8"/>
  <c r="C15" i="8" s="1"/>
  <c r="A16" i="8"/>
  <c r="C16" i="8" s="1"/>
  <c r="A17" i="8"/>
  <c r="C17" i="8" s="1"/>
  <c r="C12" i="8"/>
  <c r="I40" i="4"/>
  <c r="F38"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F19" i="4"/>
  <c r="F20" i="4"/>
  <c r="F21" i="4"/>
  <c r="F22" i="4"/>
  <c r="F23" i="4"/>
  <c r="F24" i="4"/>
  <c r="F25" i="4"/>
  <c r="F26" i="4"/>
  <c r="F27" i="4"/>
  <c r="F28" i="4"/>
  <c r="F29" i="4"/>
  <c r="F30" i="4"/>
  <c r="F31" i="4"/>
  <c r="F32" i="4"/>
  <c r="F33" i="4"/>
  <c r="F34" i="4"/>
  <c r="F35" i="4"/>
  <c r="F36" i="4"/>
  <c r="F37"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I20" i="4"/>
  <c r="AE20" i="10" s="1"/>
  <c r="I28" i="4"/>
  <c r="I26" i="4"/>
  <c r="AE12" i="10"/>
  <c r="K15" i="4" s="1"/>
  <c r="I31" i="4"/>
  <c r="I23" i="4"/>
  <c r="AE23" i="10" s="1"/>
  <c r="I30" i="4"/>
  <c r="I22" i="4"/>
  <c r="AE22" i="10" s="1"/>
  <c r="I29" i="4"/>
  <c r="I21" i="4"/>
  <c r="AE21" i="10" s="1"/>
  <c r="I27" i="4"/>
  <c r="I19" i="4"/>
  <c r="AE19" i="10" s="1"/>
  <c r="I25" i="4"/>
  <c r="I24" i="4"/>
  <c r="I39" i="4"/>
  <c r="I38" i="4"/>
  <c r="I37" i="4"/>
  <c r="I36" i="4"/>
  <c r="I35" i="4"/>
  <c r="I34" i="4"/>
  <c r="I33" i="4"/>
  <c r="I32" i="4"/>
  <c r="AE18" i="10" l="1"/>
  <c r="AE8" i="10"/>
  <c r="K11" i="4" s="1"/>
  <c r="K16" i="4"/>
  <c r="AE16" i="10"/>
  <c r="AE5" i="10"/>
  <c r="K8" i="4" s="1"/>
  <c r="AE6" i="10"/>
  <c r="K9" i="4" s="1"/>
  <c r="B15" i="10"/>
  <c r="AE15" i="10" s="1"/>
  <c r="I7" i="4"/>
  <c r="B4" i="10" s="1"/>
  <c r="AE4" i="10" l="1"/>
  <c r="K7" i="4" s="1"/>
  <c r="C24" i="8"/>
  <c r="C22" i="8"/>
  <c r="C2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Zuany</author>
  </authors>
  <commentList>
    <comment ref="L8" authorId="0" shapeId="0" xr:uid="{00000000-0006-0000-0200-000001000000}">
      <text>
        <r>
          <rPr>
            <b/>
            <sz val="9"/>
            <color indexed="81"/>
            <rFont val="Tahoma"/>
            <family val="2"/>
          </rPr>
          <t>Hector Zuany:</t>
        </r>
        <r>
          <rPr>
            <sz val="9"/>
            <color indexed="81"/>
            <rFont val="Tahoma"/>
            <family val="2"/>
          </rPr>
          <t xml:space="preserve">
cuantos contratistas ingresaron. Si todos ellos le ingresaron en el sigep</t>
        </r>
      </text>
    </comment>
    <comment ref="N8" authorId="0" shapeId="0" xr:uid="{0B9A1123-B212-4AAA-8C1D-BC02998F23BC}">
      <text>
        <r>
          <rPr>
            <b/>
            <sz val="9"/>
            <color indexed="81"/>
            <rFont val="Tahoma"/>
            <family val="2"/>
          </rPr>
          <t>Hector Zuany:</t>
        </r>
        <r>
          <rPr>
            <sz val="9"/>
            <color indexed="81"/>
            <rFont val="Tahoma"/>
            <family val="2"/>
          </rPr>
          <t xml:space="preserve">
cuantos contratistas ingresaron. Si todos ellos le ingresaron en el sigep</t>
        </r>
      </text>
    </comment>
    <comment ref="P8" authorId="0" shapeId="0" xr:uid="{0AC7EA6A-7693-486C-950C-BC4756F2CE5A}">
      <text>
        <r>
          <rPr>
            <b/>
            <sz val="9"/>
            <color indexed="81"/>
            <rFont val="Tahoma"/>
            <family val="2"/>
          </rPr>
          <t>Hector Zuany:</t>
        </r>
        <r>
          <rPr>
            <sz val="9"/>
            <color indexed="81"/>
            <rFont val="Tahoma"/>
            <family val="2"/>
          </rPr>
          <t xml:space="preserve">
cuantos contratistas ingresaron. Si todos ellos le ingresaron en el sigep</t>
        </r>
      </text>
    </comment>
    <comment ref="R8" authorId="0" shapeId="0" xr:uid="{4D3ED48D-4031-4E38-BCA4-13D0A089CDC1}">
      <text>
        <r>
          <rPr>
            <b/>
            <sz val="9"/>
            <color indexed="81"/>
            <rFont val="Tahoma"/>
            <family val="2"/>
          </rPr>
          <t>Hector Zuany:</t>
        </r>
        <r>
          <rPr>
            <sz val="9"/>
            <color indexed="81"/>
            <rFont val="Tahoma"/>
            <family val="2"/>
          </rPr>
          <t xml:space="preserve">
cuantos contratistas ingresaron. Si todos ellos le ingresaron en el sigep</t>
        </r>
      </text>
    </comment>
  </commentList>
</comments>
</file>

<file path=xl/sharedStrings.xml><?xml version="1.0" encoding="utf-8"?>
<sst xmlns="http://schemas.openxmlformats.org/spreadsheetml/2006/main" count="637" uniqueCount="243">
  <si>
    <t>Int / Ext</t>
  </si>
  <si>
    <t>Neutral</t>
  </si>
  <si>
    <t>&gt; $500,000</t>
  </si>
  <si>
    <t>&lt; $100,000</t>
  </si>
  <si>
    <t>$ 0</t>
  </si>
  <si>
    <t>&gt; $100,000</t>
  </si>
  <si>
    <t>&lt; $10,000</t>
  </si>
  <si>
    <t>Parte Interesada</t>
  </si>
  <si>
    <t>Razón para su inclusión</t>
  </si>
  <si>
    <t>Externo</t>
  </si>
  <si>
    <t>Interno</t>
  </si>
  <si>
    <t>Tipo</t>
  </si>
  <si>
    <t>No</t>
  </si>
  <si>
    <t>Cuestiones de interes</t>
  </si>
  <si>
    <t>Clasificación</t>
  </si>
  <si>
    <t>Procesos afectados</t>
  </si>
  <si>
    <t>Prioridad</t>
  </si>
  <si>
    <t>Método de tratamiento</t>
  </si>
  <si>
    <t>Registro de referencias / Notas</t>
  </si>
  <si>
    <t>Riesgo</t>
  </si>
  <si>
    <t>Probabilidad</t>
  </si>
  <si>
    <t>Oportunidad</t>
  </si>
  <si>
    <t>Mezcla</t>
  </si>
  <si>
    <t>Procesos</t>
  </si>
  <si>
    <t>Todos los procesos</t>
  </si>
  <si>
    <t>Otros</t>
  </si>
  <si>
    <t>Dirección</t>
  </si>
  <si>
    <t>Compras</t>
  </si>
  <si>
    <t>Emergencia</t>
  </si>
  <si>
    <t>Alta</t>
  </si>
  <si>
    <t>Media</t>
  </si>
  <si>
    <t>Baja</t>
  </si>
  <si>
    <t>Auditorías internas</t>
  </si>
  <si>
    <t>Registro de riesgos / FMEA</t>
  </si>
  <si>
    <t>Registro de oportunidades</t>
  </si>
  <si>
    <t>Actividades de revisión por la dirección</t>
  </si>
  <si>
    <t>Tratamiento</t>
  </si>
  <si>
    <t>Auditorías a proveedores</t>
  </si>
  <si>
    <t>Otras auditorías</t>
  </si>
  <si>
    <t>Otras</t>
  </si>
  <si>
    <t>Mejora de la comercialización</t>
  </si>
  <si>
    <t>Análisis de causa raíz</t>
  </si>
  <si>
    <t>(CAR) Solicitud de acción correctiva</t>
  </si>
  <si>
    <t>No Acciones: Aceptar el riesgo por decisión directiva</t>
  </si>
  <si>
    <t>No hay / No Aplica</t>
  </si>
  <si>
    <t>Violación</t>
  </si>
  <si>
    <t>$0 ó N/A</t>
  </si>
  <si>
    <t>Costo de correción</t>
  </si>
  <si>
    <t>Score</t>
  </si>
  <si>
    <t>Oportunidad fallida</t>
  </si>
  <si>
    <t>Oportunidad abandonada</t>
  </si>
  <si>
    <t>Se trataron algunas expectativas</t>
  </si>
  <si>
    <t>Se trataron todas las expectativas</t>
  </si>
  <si>
    <t>Se excedieron las expectativas</t>
  </si>
  <si>
    <t>Éxito</t>
  </si>
  <si>
    <t>Costo Oportunidad</t>
  </si>
  <si>
    <t>LIMITE DE RIESGO:</t>
  </si>
  <si>
    <t>CONSIDERACIÓN LÍMITE DE RIESGO</t>
  </si>
  <si>
    <t>LÍMITE DE OPORTUNIDAD:</t>
  </si>
  <si>
    <t>Calificación de la Prob.</t>
  </si>
  <si>
    <t>Calificación de la Consecuencia</t>
  </si>
  <si>
    <t>Plan de Mitigación</t>
  </si>
  <si>
    <t>(Requerido para los factores de riesgo &gt;=</t>
  </si>
  <si>
    <t xml:space="preserve">, 
sugerido para factores de riesgo entre </t>
  </si>
  <si>
    <t>Plan de persecución de oportunidades 
(sugerida para factor de oportunidades &gt;=</t>
  </si>
  <si>
    <t>) 
Puede referenciar a documentos de planificación externa</t>
  </si>
  <si>
    <t>Tendencias Oportunidades</t>
  </si>
  <si>
    <t>Tendencias Riesgos</t>
  </si>
  <si>
    <t>Número de iniciativas de mejora abiertas</t>
  </si>
  <si>
    <t>Número de iniciativas de mejora cerradas</t>
  </si>
  <si>
    <t>Total de iniciativas de mejora hasta la fecha</t>
  </si>
  <si>
    <t>Riesgos totales procesados</t>
  </si>
  <si>
    <t>Riesgos totales que requieren acción</t>
  </si>
  <si>
    <t>Riesgos totales que sugieren acción</t>
  </si>
  <si>
    <t>Total de los riesgos aceptados sin acción</t>
  </si>
  <si>
    <t>Muy severa/ Imagen del pais</t>
  </si>
  <si>
    <t>Severa/Usuarios región</t>
  </si>
  <si>
    <t>Moderada/Usuarios ciudad</t>
  </si>
  <si>
    <t>Minima/Todos los funcionarios</t>
  </si>
  <si>
    <t>Reputación/Imagen R</t>
  </si>
  <si>
    <t>Reputación/Imagen O</t>
  </si>
  <si>
    <t>Investigación fiscal</t>
  </si>
  <si>
    <t>Investigación disciplinaria</t>
  </si>
  <si>
    <t>Posibles demandas</t>
  </si>
  <si>
    <t>Investigación sanción</t>
  </si>
  <si>
    <t xml:space="preserve"> </t>
  </si>
  <si>
    <t xml:space="preserve">  </t>
  </si>
  <si>
    <t xml:space="preserve">No
</t>
  </si>
  <si>
    <r>
      <rPr>
        <b/>
        <sz val="12"/>
        <color rgb="FF222222"/>
        <rFont val="Arial"/>
        <family val="2"/>
      </rPr>
      <t>OBSERVACIÓN:</t>
    </r>
    <r>
      <rPr>
        <sz val="12"/>
        <color rgb="FF222222"/>
        <rFont val="Arial"/>
        <family val="2"/>
      </rPr>
      <t xml:space="preserve"> Teniendo en cuenta que la explotación de un riesgo causaría daños o pérdidas financieras o administrativas a una empresa u organización, se tiene la necesidad de poder estimar la magnitud del impacto del riesgo a que se encuentra expuesta mediante la aplicación de controles. Dichos controles, para que sean efectivos, deben ser implementados en conjunto formando una arquitectura de seguridad con la finalidad de preservar las propiedades de confidencialidad, integridad y disponibilidad de los recursos objetos de riesgo</t>
    </r>
  </si>
  <si>
    <t>Factor de riesgo
(Prob x Cons)</t>
  </si>
  <si>
    <t>Calificacion del Riesgo Bruto</t>
  </si>
  <si>
    <t>Calificacion Controles Existentes</t>
  </si>
  <si>
    <t>Total Controles Existentes</t>
  </si>
  <si>
    <t>% Cubrimiento</t>
  </si>
  <si>
    <t>%Valoracion Riesgo</t>
  </si>
  <si>
    <t>Riesgo Residual</t>
  </si>
  <si>
    <t xml:space="preserve">Factor de riesgo despúes de Mitigar </t>
  </si>
  <si>
    <t>1. Rara vez / no aplicable</t>
  </si>
  <si>
    <t>2. Improbable /Poco probable que ocurra</t>
  </si>
  <si>
    <t>3. Posible que ocurra</t>
  </si>
  <si>
    <t>4. Probable que ocurra</t>
  </si>
  <si>
    <t>5. Es casi seguro que ocurra</t>
  </si>
  <si>
    <t>1. No se ha presentado en los últimos 5 años</t>
  </si>
  <si>
    <t>2. Se ha presentado al menos de 1 vez en los últimos 5 años.</t>
  </si>
  <si>
    <t>3. Se ha presentado al menos 1 vez en los últimos 2 años.</t>
  </si>
  <si>
    <t>4. Se ha presentado al menos de 1 vez en el ultimos año.</t>
  </si>
  <si>
    <t>5. Se ha presentado mas de 1 vez en el  año.</t>
  </si>
  <si>
    <t>1. Insignificante / No Aplica</t>
  </si>
  <si>
    <t>2. Menor</t>
  </si>
  <si>
    <t>3. Moderado</t>
  </si>
  <si>
    <t>4. Mayor</t>
  </si>
  <si>
    <t>5. Catastrófico/Muy alto</t>
  </si>
  <si>
    <t>Frecuencia</t>
  </si>
  <si>
    <t>Criterios para calificar la Probabilidad</t>
  </si>
  <si>
    <t xml:space="preserve">Descriptor </t>
  </si>
  <si>
    <t>Criterios Para calificar el Impacto</t>
  </si>
  <si>
    <t>Nivel</t>
  </si>
  <si>
    <t>Nivel de Impacto</t>
  </si>
  <si>
    <t>1. No impacta / NA</t>
  </si>
  <si>
    <t>2. Impacto minimo</t>
  </si>
  <si>
    <t>3. Impacto moderado</t>
  </si>
  <si>
    <t>4. Buen impacto</t>
  </si>
  <si>
    <t>4. Gran impacto</t>
  </si>
  <si>
    <t xml:space="preserve">Procesos </t>
  </si>
  <si>
    <t>Actividades Realizadas</t>
  </si>
  <si>
    <t>% de avance en la implementacion de la accion del Control</t>
  </si>
  <si>
    <t>Criterios Para Calificar la Solidez del Control</t>
  </si>
  <si>
    <t>N</t>
  </si>
  <si>
    <t>R</t>
  </si>
  <si>
    <t>a. El Control No Aplica</t>
  </si>
  <si>
    <t>b. El Control es Redundante</t>
  </si>
  <si>
    <t>c. El Control es efectivo, es clave y no se cumple</t>
  </si>
  <si>
    <t>d. El Control es efectivo,  no es clave y no se cumple</t>
  </si>
  <si>
    <t>e. El Control es efectivo,  no es clave y se cumple</t>
  </si>
  <si>
    <t>f. El Control es efectivo, es clave y se cumple</t>
  </si>
  <si>
    <t>g. El Control es aceptable, es clave y no se cumple</t>
  </si>
  <si>
    <t>h. El Control es aceptable,  no es clave y no se cumple</t>
  </si>
  <si>
    <t>i. El Control es aceptable, no es clave y se cumple</t>
  </si>
  <si>
    <t>j. El Control es aceptable, es clave y se cumple</t>
  </si>
  <si>
    <t>k. El Control es inaceptable, es clave y no se cumple</t>
  </si>
  <si>
    <t>l. El Control es inaceptable,  no es clave y no se cumple</t>
  </si>
  <si>
    <t>m. El Control es inaceptable, no es clave y se cumple</t>
  </si>
  <si>
    <t>n. El Control es inaceptable, es clave y se cumple</t>
  </si>
  <si>
    <t>Control 1</t>
  </si>
  <si>
    <t>Criterio</t>
  </si>
  <si>
    <t>Calificación</t>
  </si>
  <si>
    <t>Control 2</t>
  </si>
  <si>
    <t>Control 3</t>
  </si>
  <si>
    <t>Control 4</t>
  </si>
  <si>
    <t>Control 5</t>
  </si>
  <si>
    <t>Control 6</t>
  </si>
  <si>
    <t>Control 7</t>
  </si>
  <si>
    <t>Control 8</t>
  </si>
  <si>
    <t>Control 9</t>
  </si>
  <si>
    <t>Control 10</t>
  </si>
  <si>
    <t>Control 11</t>
  </si>
  <si>
    <t>Control 12</t>
  </si>
  <si>
    <t>Todos Los Procesos</t>
  </si>
  <si>
    <t>Seguimiento I</t>
  </si>
  <si>
    <t>Seguimiento II</t>
  </si>
  <si>
    <t>Calificacion</t>
  </si>
  <si>
    <t>Impacto (consecuencias) Cualitativo</t>
  </si>
  <si>
    <t>Insignificante</t>
  </si>
  <si>
    <t>Menor</t>
  </si>
  <si>
    <t>Moderado</t>
  </si>
  <si>
    <t>-Interrupción de las operaciones de la Entidad por un(1)día.</t>
  </si>
  <si>
    <t>-Investigaciones penales, fiscales o disciplinarias.</t>
  </si>
  <si>
    <t>Mayor</t>
  </si>
  <si>
    <t>-Interrupción de las operaciones de la Entidad por más de dos(2)días.</t>
  </si>
  <si>
    <t>Catastrófico</t>
  </si>
  <si>
    <t>-Interrupción de las operaciones de la Entidad por más de cinco (5) días.</t>
  </si>
  <si>
    <t>-No hay interrupción de las operaciones de la entidad.</t>
  </si>
  <si>
    <t>-No se generan sanciones económicas o administrativas.</t>
  </si>
  <si>
    <t>-No se afecta la imagen institucional de forma significativa.</t>
  </si>
  <si>
    <t>-Interrupción de las operaciones de la Entidad por algunas horas.</t>
  </si>
  <si>
    <t>-Reclamacionesoquejasdelosusuariosqueimplicaninvestigacionesinternasdisciplinarias.</t>
  </si>
  <si>
    <t>-Imageninstitucionalafectadalocalmenteporretrasosenlaprestacióndelservicioalosusuariosociudadanos.</t>
  </si>
  <si>
    <t>-Reclamacionesoquejasdelosusuariosquepodríanimplicarunadenunciaantelosentesreguladoresounademandadelargoalcanceparalaentidad.</t>
  </si>
  <si>
    <t>-Inoportunidadenlainformaciónocasionandoretrasosenlaatenciónalosusuarios.</t>
  </si>
  <si>
    <t>-Reproceso de actividades y aumento de carga operativa.</t>
  </si>
  <si>
    <t>-Imageninstitucionalafectadaenelordennacionaloregionalporretrasosenlaprestacióndelservicioalosusuariosociudadanos.</t>
  </si>
  <si>
    <t>-Pérdidadeinformacióncríticaquepuedeserrecuperadadeformaparcialoincompleta.</t>
  </si>
  <si>
    <t>-Sanción por parte del ente de control u  otro ente regulador.</t>
  </si>
  <si>
    <t>-Incumplimientoenlasmetasyobjetivosinstitucionalesafectandoelcumplimientoenlasmetasdegobierno.</t>
  </si>
  <si>
    <t>-Imageninstitucionalafectadaenelordennacionaloregionalporincumplimientosenlaprestacióndelservicioalosusuariosociudadanos.</t>
  </si>
  <si>
    <t>-Intervención por parte de un ente de control u otro ente regulador.</t>
  </si>
  <si>
    <t>-Pérdida de Información crítica para la entidad que no se puede recuperar.</t>
  </si>
  <si>
    <t>- Incumplimientoenlasmetasyobjetivosinstitucionalesafectandodeformagravelaejecuciónpresupuestal.</t>
  </si>
  <si>
    <t>-Imageninstitucionalafectadaenelordennacionaloregionalporactosohechosdecorrupcióncomprobados.</t>
  </si>
  <si>
    <t>Seguimiento III</t>
  </si>
  <si>
    <t>Seguimiento IV</t>
  </si>
  <si>
    <t>Controles</t>
  </si>
  <si>
    <t>Modificar los perfiles del cargo para beneficiar a un ciudadano</t>
  </si>
  <si>
    <t xml:space="preserve">Beneficios a proponente con la modificacion de los pliegos de contratacion </t>
  </si>
  <si>
    <t>Posibilidad de alterar la asignación y destinación de recursos, en la toma de decisiones al ordenar el gasto, con el fin de favorecer un tercero</t>
  </si>
  <si>
    <t>Manipulacion de informes de auditoria para el favorecimiento a implicado</t>
  </si>
  <si>
    <t xml:space="preserve">Recibir beneficios economicos para agilizar o priorizar un servicio </t>
  </si>
  <si>
    <t>Posibilidad de realizar indebida defensa  de procesos judiciales para favorecimiento de terceros, a cambio de una dadiva económica</t>
  </si>
  <si>
    <t>Gestion Administrativa</t>
  </si>
  <si>
    <t>Gestion Juridica</t>
  </si>
  <si>
    <t>Gestion Financiera</t>
  </si>
  <si>
    <t xml:space="preserve">Control Interno de Gestion </t>
  </si>
  <si>
    <t>Parques, Plazas y Paisajismo</t>
  </si>
  <si>
    <t>Recursos Hidricos</t>
  </si>
  <si>
    <t>Direccionamiento Estrategico</t>
  </si>
  <si>
    <t>Desviacion del recurso presupuestal   para el favorecimiento de los intereses propio</t>
  </si>
  <si>
    <t>Destrucción o Alteración de los documentos) de los expedientes disponibles en los
archivos de gestión por parte de terceros con la ayuda de los administradores de archivo de la
dependencia.</t>
  </si>
  <si>
    <t>1. Aprobacion del manual de funciones con sus respectivos perfiles 2. Formalizar  con acto administrativo la adopacion del manual  de funciones de la entidad 3. publicacion del manual de funcione al sitio web de la entidad</t>
  </si>
  <si>
    <t xml:space="preserve">Posibilidad  de modificar  los requerimientos de contratacion </t>
  </si>
  <si>
    <t xml:space="preserve">1. Manual de contratacion 2.  Publicacion del manual de contratacion en la pagina web  3. Rendicion de la informacion del proceso pre-contractual en los portales del SECOP </t>
  </si>
  <si>
    <t>1. Impresión de los CDPS se muestra la fuente  de financiacion  de cada contrato 2. Rendicion de informes  por las plataformas establecidas  por los entes de control 3. Las fuentes mas relevantes  de financiacion estan protegidas por un contrato de  encargo fidusuario de administracion  y pago</t>
  </si>
  <si>
    <t>1. Socializar con los auditores internos Codigo de Etica del auditor  2. Sensibilizaciones con  el codigo de Integridad de la entidad.</t>
  </si>
  <si>
    <t>1. Verificacion de los controles de los requisitos por la persona encargada en la recepcion de los documentos 2. Vincular en el Sigep  la hoja de vida con todos los soportes 3. Desvinculacion de  las HV del SIGEP 4.  Formato de cumplimiento de requisitos de contrato GA-F11  en las carpetas del expediente de los contratos</t>
  </si>
  <si>
    <t xml:space="preserve">1. Control de la plataforma  en las reservas  100%, donde  se le envia un informe de disponibilidad a los  enlaces responsables 2. Seguimiento a las PQRSD  presentadas por la comunidad </t>
  </si>
  <si>
    <t>1. Reunion del comité de conciliacion  para cada una de las actuaciones de los abogados litigantes o de los apoderados del proceso.</t>
  </si>
  <si>
    <t xml:space="preserve">Recibir beneficios economicos por parte de un contratista para agilizar procesos y autorizar  cantidades  adicionales no  aprobados en los contratos </t>
  </si>
  <si>
    <t xml:space="preserve">1. Revision en campo junto a la interventoria para garantizar que las cantiddaes cobrada en actas de obra coincidan con las ejecutadas en obra.   2. Solicitud de informes semanalas y mensuales a la interventoria a cerca de las responsabilidades cumplidas y por cumplir en los avances de obras. 3. realizar comite semanal  junto a los contratistas de obra e interventoria para discutir y analizar los avaces en las obra y lo que se esta ejecutando. </t>
  </si>
  <si>
    <t xml:space="preserve">                                                                                                                                   </t>
  </si>
  <si>
    <t>MAPA DE CORRUPCION</t>
  </si>
  <si>
    <t xml:space="preserve">VERSION: 1 </t>
  </si>
  <si>
    <t>1. Soporte digital de los documentos por medio del sofware documental  2.  Conservacion y restricion al acceso de los documentos se controlan por medio de los formatos de  Control de prestamo de documentos de Archivo GA-F04, Control de  recibo de documentos de archivo GA-F28  3. Inclusion dentro de aplicativo especifico  el inventario documental</t>
  </si>
  <si>
    <t>CODIGO:  PE- F05</t>
  </si>
  <si>
    <t xml:space="preserve">FECHA DE APROB:        22/01/2020   </t>
  </si>
  <si>
    <r>
      <t xml:space="preserve">1. se aprueba el presupuesto numero </t>
    </r>
    <r>
      <rPr>
        <sz val="10"/>
        <rFont val="Arial"/>
        <family val="2"/>
      </rPr>
      <t>001</t>
    </r>
    <r>
      <rPr>
        <sz val="10"/>
        <color theme="1"/>
        <rFont val="Arial"/>
        <family val="2"/>
      </rPr>
      <t xml:space="preserve">  de enero 03 del 2021 y se ajusta al decreto reglamentario 1068 del 2015 en el libro 2 del regimien reglamentario del sector hacienda y credito publico, parte 8 del regimen presupuestal , parte 9 del sistema integrado de informacion financiera SIIF Con la adopcion de nuevo catalogo de clasificacion presupuesta CCP. 3 Informe reportado en la plataforma.</t>
    </r>
  </si>
  <si>
    <t>1. Se mantiene la ultima publicacion que es la resolucion 068 del 2019 mediante el acuerdo de consejo directivo 02 2016  2. se adopta el manual especifico de funciones de la ADI. 3. Esta publicado en la seccion de transparencia y acceso a la informacion en la categoria informacion de interes.</t>
  </si>
  <si>
    <t>1. El proceso tiene dispuesto un control de los documentos que deben entregar el proponente mediante una lista de chequeo  2. y de igualmanera se crea en la plataforma sigep el usuario al cual se le da de ALTA para subir  la informacion pertienente a la formacion y competencia.  3. por medio del log queda el registro de desvinculacion donde se desactiva de la entidad en la plataforma sigep. 4. El formato es aplicado en la carpeta de expediente de contratos.</t>
  </si>
  <si>
    <t>1. El proceso se realiza con evidencias digitales donde se observa las creacion de las carpetas con sus soportes que se van alimentando al transcurrir el tiempo de contratacion hasta obtener el cierre. 2. Estos formatos se utilizan para llevar el control de los prestamos y recibidos pero la primera opcion es suministrar la informacion de manera digital caso que impida salir el documneto del area de archivo. 3. Mediante el software Its procesos arroja un archivo excel con el inventario documental.</t>
  </si>
  <si>
    <t>1. La entidad tiene su manual de contratacion 2. y esta publicado en la pagina web ajustado al decreto 1082 del 2015. 3. se evidencio la rendicion de la informacion en el portal del secop</t>
  </si>
  <si>
    <t>1. El certificado de disponibilidad presupuestal y el registro presupuestal esta parametrizado contiene la fuente de financiacion que evidencia el pago de las obligaciones adquiridas. 2. se rinden informes por medio de la plataformas de control como son el chip y el Sia contralorias. 3. las fuentes estan protegidas por un contrato fiduciario que se encarga de administrar adecuadamente los recuersos</t>
  </si>
  <si>
    <t xml:space="preserve">1. EL proceso tiene un grupo de promotores Eticos que trabaja de la mano con el Distrito para promover actividades que fortalezcan nuestro codigo de integridad. 2. En el grupo de la entidad se comparte mensajes de los valores consagrados en nuestro Codigo de Integridad. </t>
  </si>
  <si>
    <t>1. la persona responsable maneja una plataforma para el control de la disponibilidad de las canchas y a su ves se les envia un informe a los cordinadores y supervisores para el desarrollo de la programacion. 2. El encargado de recibir las PQRSD le da tramite direccionando por medio de un funcionario competente del caso para darle sulucion por medio del software Its.</t>
  </si>
  <si>
    <t>1. Las actas de obras  son presentadas de acuerdo a los avances en campo con las cantidades proyectadas en el arroyo la felicidad.  2. se realiza revision de los informes mensual y semanal por partes del apoyo a la supervision del contrato en la cual se evidencia avances en las obras programadas versus ejecutadas. 3. La interventoria debe hacer llegar al ente contratante los soportes de las actas de reunion tecnicas realizada cada semana y que a su ves se puede verificar en el informe mensual.</t>
  </si>
  <si>
    <t>1- Se modifica el manual con un cargo adicional y se ajuseta al decreto 815 del 2018 y al decreto 785 del 2005. 2- En tramite de aprobacion del acto administrativo. 3- Esta publicado en la seccion de transparencia y acceso a la informacion en la categoria informacion de interes.</t>
  </si>
  <si>
    <t>1. se continua con la actualizacion en el aplicativo ITS proceso de los expendiente que a un siguen abiertos, de igualmanera se continua con las evidencias digitales donde se observa las creacion de las carpetas con sus soportes que se van alimentando al transcurrir el tiempo de contratacion hasta obtener el cierre. 2. Estos formatos se utilizan para llevar el control de los prestamos y recibidos pero la primera opcion es suministrar la informacion de manera digital caso que impida salir el documneto del area de archivo. 3. Mediante el software Its procesos arroja un archivo excel con el inventario documental.</t>
  </si>
  <si>
    <t xml:space="preserve">1. Aprobacion del presupuesto  por el consejo distrital y acto administrativo 2. Acto administrativo que  potiva y justifica los cambios de los rubros presupuestales 3.  Informe de ejecucion presupuestal reportada al SIA Observa, Contaduria General de la nación </t>
  </si>
  <si>
    <t>1- Se reviso por parte de la interventoria que las actividades ejecutadas con la firma contratista arroyos barranquilla que los valores contractuales cobrados parcialmente equivale al porcentaje de ejecucion. 2- se continua con la revision de los informes mensual y semanal por partes del apoyo a la supervision del contrato en la cual se evidencia avances en las obras programadas versus ejecutadas. 3- Se estan ejecutando los comites programados los cuales se verifican los avances desarrollado de las obras y a su ves se puede detallar en el informe mensual que reposa en archivo central de la entidad.</t>
  </si>
  <si>
    <t>1- Se continua realizando las actividades Eticas junto con el grupo de promotores eticos de la Alcaldia,  promoviendo los valores del codigo de integridad en la entidad. 2- Los funcionarios y contratista desarrollaron encuentas de percepción Etica, su objetivo es adelantar un diagnóstico y medición del grado de apropiación e impacto de los valores del Código de Integridad en los servidores de la Agencia Distrital de Infraestructura, que permita identificar el estado actual de las practicas Éticas en sus actuaciones cotidianas.</t>
  </si>
  <si>
    <t xml:space="preserve">1. se verifico las actas de conciliacion evidenciando las reuniones y firmas por parte de los abogados litigantes o apoderados. </t>
  </si>
  <si>
    <t xml:space="preserve">1. se continua realizando las actas de conciliacion evidenciando las reuniones y firmas por parte de los abogados litigantes o apoderados. </t>
  </si>
  <si>
    <t>1. se continua manejando la plataforma para el control de la disponibilidad de las canchas y a su ves se les envia un informe a los cordinadores y supervisores para el desarrollo de la programacion. 2. El encargado de recibir las PQRSD le da tramite direccionando por medio de un funcionario competente del caso para darle sulucion por medio del software Its.</t>
  </si>
  <si>
    <t>1. se utiliza la plataforma para el control de la disponibilidad de las canchas y a su ves se les envia un informe a los cordinadores y supervisores para el desarrollo de la programacion. 2. El encargado de recibir las PQRSD le da tramite direccionando por medio de un funcionario competente del caso para darle sulucion por medio del software Its.</t>
  </si>
  <si>
    <t>1- La entidad con el grupo de promotores eticos de la Alcaldia,  promueven los valores del codigo de integridad . 2- Los funcionarios y contratista desarrollaron encuentas de percepción Etica, su objetivo es adelantar un diagnóstico y medición del grado de apropiación e impacto de los valores del Código de Integridad en los servidores de la Agencia Distrital de Infraestructura, que permita identificar el estado actual de las practicas Éticas en sus actuaciones cotidianas.</t>
  </si>
  <si>
    <t>1. Por medio de una lista de chequeo se verifica  los documentos que deben entregar el proponente para su control  2. y de igualmanera se crea en la plataforma sigep el usuario al cual se le da de ALTA para subir  la informacion pertienente a la formacion y competencia.  3. por medio del log queda el registro de desvinculacion donde se desactiva de la entidad en la plataforma sigep. 4. El formato es aplicado en la carpeta de expediente de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</si>
</sst>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1"/>
      <color theme="1"/>
      <name val="Calibri"/>
      <family val="2"/>
      <scheme val="minor"/>
    </font>
    <font>
      <sz val="22"/>
      <color theme="1"/>
      <name val="Calibri"/>
      <family val="2"/>
      <scheme val="minor"/>
    </font>
    <font>
      <sz val="8"/>
      <color theme="1"/>
      <name val="Arial"/>
      <family val="2"/>
    </font>
    <font>
      <b/>
      <sz val="11"/>
      <color theme="1"/>
      <name val="Arial"/>
      <family val="2"/>
    </font>
    <font>
      <sz val="11"/>
      <color theme="1"/>
      <name val="Arial"/>
      <family val="2"/>
    </font>
    <font>
      <b/>
      <sz val="14"/>
      <color theme="1"/>
      <name val="Calibri"/>
      <family val="2"/>
      <scheme val="minor"/>
    </font>
    <font>
      <sz val="11"/>
      <color theme="0" tint="-0.14999847407452621"/>
      <name val="Calibri"/>
      <family val="2"/>
      <scheme val="minor"/>
    </font>
    <font>
      <sz val="9"/>
      <color theme="1"/>
      <name val="Calibri"/>
      <family val="2"/>
      <scheme val="minor"/>
    </font>
    <font>
      <sz val="11"/>
      <color rgb="FFA10B0A"/>
      <name val="Calibri"/>
      <family val="2"/>
      <scheme val="minor"/>
    </font>
    <font>
      <sz val="8"/>
      <color theme="0" tint="-0.249977111117893"/>
      <name val="Calibri"/>
      <family val="2"/>
      <scheme val="minor"/>
    </font>
    <font>
      <b/>
      <sz val="18"/>
      <name val="Arial"/>
      <family val="2"/>
    </font>
    <font>
      <b/>
      <sz val="16"/>
      <name val="Arial"/>
      <family val="2"/>
    </font>
    <font>
      <b/>
      <sz val="9"/>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sz val="12"/>
      <color rgb="FF222222"/>
      <name val="Arial"/>
      <family val="2"/>
    </font>
    <font>
      <b/>
      <sz val="12"/>
      <color rgb="FF222222"/>
      <name val="Arial"/>
      <family val="2"/>
    </font>
    <font>
      <sz val="10"/>
      <color rgb="FF000000"/>
      <name val="Arial"/>
      <family val="2"/>
    </font>
    <font>
      <b/>
      <sz val="10"/>
      <name val="Arial"/>
      <family val="2"/>
    </font>
    <font>
      <sz val="10"/>
      <color theme="0" tint="-0.14999847407452621"/>
      <name val="Arial"/>
      <family val="2"/>
    </font>
    <font>
      <sz val="12"/>
      <color theme="1"/>
      <name val="Calibri"/>
      <family val="2"/>
      <scheme val="minor"/>
    </font>
    <font>
      <sz val="10"/>
      <name val="Arial"/>
      <family val="2"/>
    </font>
    <font>
      <b/>
      <sz val="11.5"/>
      <color rgb="FF000000"/>
      <name val="Calibri"/>
      <family val="2"/>
    </font>
    <font>
      <b/>
      <sz val="14"/>
      <color rgb="FF000000"/>
      <name val="Calibri"/>
      <family val="2"/>
    </font>
    <font>
      <sz val="10"/>
      <color rgb="FF000000"/>
      <name val="Calibri"/>
      <family val="2"/>
    </font>
    <font>
      <sz val="12"/>
      <color theme="1"/>
      <name val="Arial"/>
      <family val="2"/>
    </font>
    <font>
      <sz val="9"/>
      <color indexed="81"/>
      <name val="Tahoma"/>
      <family val="2"/>
    </font>
    <font>
      <b/>
      <sz val="9"/>
      <color indexed="81"/>
      <name val="Tahoma"/>
      <family val="2"/>
    </font>
    <font>
      <b/>
      <sz val="18"/>
      <color theme="1"/>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2F2F2"/>
        <bgColor indexed="64"/>
      </patternFill>
    </fill>
  </fills>
  <borders count="30">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theme="0" tint="-0.2499465926084170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top style="thin">
        <color auto="1"/>
      </top>
      <bottom/>
      <diagonal/>
    </border>
    <border>
      <left style="thin">
        <color auto="1"/>
      </left>
      <right style="thin">
        <color auto="1"/>
      </right>
      <top style="medium">
        <color indexed="64"/>
      </top>
      <bottom style="thin">
        <color auto="1"/>
      </bottom>
      <diagonal/>
    </border>
  </borders>
  <cellStyleXfs count="11">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61">
    <xf numFmtId="0" fontId="0" fillId="0" borderId="0" xfId="0"/>
    <xf numFmtId="0" fontId="0" fillId="0" borderId="0" xfId="0" applyProtection="1"/>
    <xf numFmtId="0" fontId="1" fillId="0" borderId="0" xfId="0" applyFont="1" applyAlignment="1" applyProtection="1">
      <alignment horizontal="center" vertical="center" wrapText="1"/>
    </xf>
    <xf numFmtId="0" fontId="5" fillId="0" borderId="0" xfId="0" applyFont="1" applyProtection="1"/>
    <xf numFmtId="0" fontId="5" fillId="0" borderId="0" xfId="0" applyFont="1" applyAlignment="1" applyProtection="1">
      <alignment horizontal="center" wrapText="1"/>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6" fillId="4" borderId="0" xfId="0" applyFont="1" applyFill="1" applyAlignment="1" applyProtection="1">
      <alignment horizontal="center" vertical="center"/>
    </xf>
    <xf numFmtId="164" fontId="6" fillId="5" borderId="0" xfId="0" applyNumberFormat="1" applyFont="1" applyFill="1" applyAlignment="1" applyProtection="1">
      <alignment horizontal="center" vertical="center"/>
      <protection locked="0"/>
    </xf>
    <xf numFmtId="0" fontId="0" fillId="0" borderId="1" xfId="0" applyBorder="1" applyProtection="1"/>
    <xf numFmtId="0" fontId="0" fillId="3" borderId="1" xfId="0" applyFill="1" applyBorder="1" applyProtection="1"/>
    <xf numFmtId="0" fontId="0" fillId="3" borderId="0" xfId="0" applyFill="1" applyProtection="1"/>
    <xf numFmtId="0" fontId="7" fillId="0" borderId="0" xfId="0" applyFont="1" applyProtection="1"/>
    <xf numFmtId="0" fontId="7" fillId="0" borderId="0" xfId="0" applyFont="1" applyAlignment="1" applyProtection="1">
      <alignment wrapText="1"/>
    </xf>
    <xf numFmtId="0" fontId="5" fillId="0" borderId="0" xfId="0" applyFont="1" applyAlignment="1" applyProtection="1">
      <alignment wrapText="1"/>
    </xf>
    <xf numFmtId="0" fontId="2" fillId="0" borderId="0" xfId="0" applyFont="1" applyAlignment="1" applyProtection="1">
      <alignment horizontal="left" vertical="center"/>
    </xf>
    <xf numFmtId="0" fontId="9" fillId="0" borderId="0" xfId="0" applyFont="1" applyAlignment="1" applyProtection="1">
      <alignment vertical="center"/>
    </xf>
    <xf numFmtId="0" fontId="1" fillId="4" borderId="0" xfId="0" applyFont="1" applyFill="1" applyAlignment="1" applyProtection="1">
      <alignment horizontal="center" vertical="center"/>
    </xf>
    <xf numFmtId="0" fontId="10" fillId="0" borderId="0" xfId="0" applyFont="1" applyProtection="1"/>
    <xf numFmtId="0" fontId="10" fillId="0" borderId="0" xfId="0" applyFont="1" applyAlignment="1" applyProtection="1">
      <alignment horizontal="left"/>
    </xf>
    <xf numFmtId="0" fontId="11" fillId="0" borderId="0" xfId="0" applyFont="1" applyAlignment="1" applyProtection="1">
      <alignment horizontal="center" vertical="center" wrapText="1"/>
    </xf>
    <xf numFmtId="0" fontId="8" fillId="0" borderId="0" xfId="0" applyFont="1" applyAlignment="1" applyProtection="1">
      <alignment horizontal="center" vertical="center"/>
    </xf>
    <xf numFmtId="0" fontId="8" fillId="3" borderId="5" xfId="0" applyFont="1" applyFill="1" applyBorder="1" applyAlignment="1" applyProtection="1">
      <alignment horizontal="center" vertical="center"/>
      <protection locked="0"/>
    </xf>
    <xf numFmtId="0" fontId="0" fillId="3" borderId="5"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wrapText="1"/>
      <protection locked="0"/>
    </xf>
    <xf numFmtId="0" fontId="0" fillId="0" borderId="0" xfId="0" applyFont="1" applyProtection="1"/>
    <xf numFmtId="0" fontId="14" fillId="0" borderId="2" xfId="0" applyFont="1" applyBorder="1" applyAlignment="1" applyProtection="1">
      <alignment horizontal="left" vertical="center"/>
      <protection locked="0"/>
    </xf>
    <xf numFmtId="164" fontId="15" fillId="0" borderId="2" xfId="0" applyNumberFormat="1"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2" xfId="0" applyFont="1" applyBorder="1" applyAlignment="1" applyProtection="1">
      <alignment horizontal="center" vertical="center"/>
      <protection locked="0"/>
    </xf>
    <xf numFmtId="164" fontId="15" fillId="0" borderId="4" xfId="0" applyNumberFormat="1" applyFont="1" applyBorder="1" applyAlignment="1" applyProtection="1">
      <alignment horizontal="center" vertical="center"/>
    </xf>
    <xf numFmtId="0" fontId="14" fillId="0" borderId="2" xfId="0" applyFont="1" applyBorder="1" applyAlignment="1" applyProtection="1">
      <alignment horizontal="left" vertical="center" wrapText="1"/>
      <protection locked="0"/>
    </xf>
    <xf numFmtId="0" fontId="15" fillId="0" borderId="2" xfId="0" applyFont="1" applyBorder="1" applyAlignment="1" applyProtection="1">
      <alignment horizontal="center" vertical="center"/>
      <protection locked="0"/>
    </xf>
    <xf numFmtId="0" fontId="0" fillId="0" borderId="1" xfId="0" applyBorder="1" applyProtection="1">
      <protection locked="0"/>
    </xf>
    <xf numFmtId="0" fontId="1" fillId="7" borderId="3"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2" fillId="3" borderId="6" xfId="0" applyFont="1" applyFill="1" applyBorder="1" applyAlignment="1" applyProtection="1">
      <alignment vertical="center" wrapText="1"/>
    </xf>
    <xf numFmtId="0" fontId="0" fillId="9" borderId="5" xfId="0" applyFont="1" applyFill="1" applyBorder="1" applyAlignment="1" applyProtection="1">
      <alignment horizontal="left" vertical="center"/>
      <protection locked="0"/>
    </xf>
    <xf numFmtId="0" fontId="0" fillId="10" borderId="5" xfId="0" applyFont="1" applyFill="1" applyBorder="1" applyAlignment="1" applyProtection="1">
      <alignment horizontal="left" vertical="center"/>
      <protection locked="0"/>
    </xf>
    <xf numFmtId="0" fontId="0" fillId="11" borderId="5" xfId="0" applyFont="1" applyFill="1" applyBorder="1" applyAlignment="1" applyProtection="1">
      <alignment horizontal="left" vertical="center"/>
      <protection locked="0"/>
    </xf>
    <xf numFmtId="0" fontId="0" fillId="12" borderId="5" xfId="0" applyFont="1" applyFill="1" applyBorder="1" applyAlignment="1" applyProtection="1">
      <alignment horizontal="left" vertical="center"/>
      <protection locked="0"/>
    </xf>
    <xf numFmtId="0" fontId="0" fillId="13" borderId="5" xfId="0" applyFont="1" applyFill="1" applyBorder="1" applyAlignment="1" applyProtection="1">
      <alignment horizontal="left" vertical="center"/>
      <protection locked="0"/>
    </xf>
    <xf numFmtId="0" fontId="0" fillId="14" borderId="5" xfId="0" applyFont="1" applyFill="1" applyBorder="1" applyAlignment="1" applyProtection="1">
      <alignment horizontal="left" vertical="center"/>
      <protection locked="0"/>
    </xf>
    <xf numFmtId="0" fontId="20" fillId="5" borderId="0" xfId="0" applyFont="1" applyFill="1" applyAlignment="1">
      <alignment vertical="top" wrapText="1"/>
    </xf>
    <xf numFmtId="0" fontId="18" fillId="6" borderId="1" xfId="0" applyFont="1" applyFill="1" applyBorder="1" applyAlignment="1" applyProtection="1">
      <alignment horizontal="center" vertical="center"/>
    </xf>
    <xf numFmtId="0" fontId="18" fillId="6" borderId="1" xfId="0" applyFont="1" applyFill="1" applyBorder="1" applyAlignment="1" applyProtection="1">
      <alignment horizontal="center" vertical="center"/>
      <protection locked="0"/>
    </xf>
    <xf numFmtId="0" fontId="19" fillId="0" borderId="0" xfId="0" applyFont="1" applyProtection="1"/>
    <xf numFmtId="0" fontId="18" fillId="2" borderId="1" xfId="0" applyFont="1" applyFill="1" applyBorder="1" applyAlignment="1" applyProtection="1">
      <alignment horizontal="center" vertical="center"/>
    </xf>
    <xf numFmtId="0" fontId="24" fillId="0" borderId="0" xfId="0" applyFont="1" applyProtection="1"/>
    <xf numFmtId="0" fontId="19" fillId="0" borderId="1" xfId="0" applyFont="1" applyBorder="1" applyAlignment="1" applyProtection="1">
      <alignment horizontal="left" vertical="center"/>
    </xf>
    <xf numFmtId="0" fontId="19" fillId="0" borderId="1" xfId="0" applyFont="1" applyBorder="1" applyAlignment="1" applyProtection="1">
      <alignment horizontal="center" vertical="center"/>
    </xf>
    <xf numFmtId="0" fontId="19" fillId="0" borderId="1" xfId="0" applyFont="1" applyBorder="1" applyProtection="1"/>
    <xf numFmtId="0" fontId="19" fillId="3" borderId="1" xfId="0" applyFont="1" applyFill="1" applyBorder="1" applyProtection="1"/>
    <xf numFmtId="0" fontId="19" fillId="0" borderId="7" xfId="0" applyFont="1" applyFill="1" applyBorder="1" applyAlignment="1" applyProtection="1">
      <alignment horizontal="left" vertical="center" wrapText="1"/>
      <protection locked="0"/>
    </xf>
    <xf numFmtId="0" fontId="19" fillId="0" borderId="7" xfId="0" applyFont="1" applyBorder="1" applyAlignment="1" applyProtection="1">
      <alignment horizontal="center" vertical="center" wrapText="1"/>
      <protection locked="0"/>
    </xf>
    <xf numFmtId="164" fontId="18" fillId="0" borderId="9" xfId="0" applyNumberFormat="1" applyFont="1" applyFill="1" applyBorder="1" applyAlignment="1" applyProtection="1">
      <alignment horizontal="center" vertical="center"/>
    </xf>
    <xf numFmtId="0" fontId="5" fillId="0" borderId="0" xfId="0" applyFont="1" applyAlignment="1" applyProtection="1">
      <alignment horizontal="center" vertical="center" wrapText="1"/>
    </xf>
    <xf numFmtId="0" fontId="14" fillId="0" borderId="2" xfId="0" applyFont="1" applyBorder="1" applyAlignment="1" applyProtection="1">
      <alignment horizontal="center" vertical="center" wrapText="1"/>
      <protection locked="0"/>
    </xf>
    <xf numFmtId="0" fontId="19" fillId="0" borderId="11" xfId="0" applyFont="1" applyFill="1" applyBorder="1" applyAlignment="1" applyProtection="1">
      <alignment horizontal="left" vertical="center" wrapText="1"/>
      <protection locked="0"/>
    </xf>
    <xf numFmtId="0" fontId="19" fillId="0" borderId="11" xfId="0" applyFont="1" applyBorder="1" applyAlignment="1" applyProtection="1">
      <alignment horizontal="center" vertical="center" wrapText="1"/>
      <protection locked="0"/>
    </xf>
    <xf numFmtId="164" fontId="19" fillId="0" borderId="11" xfId="0" applyNumberFormat="1" applyFont="1" applyFill="1" applyBorder="1" applyAlignment="1" applyProtection="1">
      <alignment horizontal="center" vertical="center" wrapText="1"/>
    </xf>
    <xf numFmtId="164" fontId="18" fillId="0" borderId="11" xfId="0" applyNumberFormat="1" applyFont="1" applyFill="1" applyBorder="1" applyAlignment="1" applyProtection="1">
      <alignment horizontal="center" vertical="center"/>
    </xf>
    <xf numFmtId="164" fontId="18" fillId="15" borderId="11" xfId="0" applyNumberFormat="1" applyFont="1" applyFill="1" applyBorder="1" applyAlignment="1" applyProtection="1">
      <alignment horizontal="center" vertical="center"/>
    </xf>
    <xf numFmtId="0" fontId="23" fillId="4" borderId="10"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top" wrapText="1"/>
    </xf>
    <xf numFmtId="0" fontId="19" fillId="0" borderId="0" xfId="0" applyFont="1" applyBorder="1" applyProtection="1"/>
    <xf numFmtId="0" fontId="19" fillId="3" borderId="0" xfId="0" applyFont="1" applyFill="1" applyBorder="1" applyProtection="1"/>
    <xf numFmtId="0" fontId="0" fillId="3" borderId="0" xfId="0" applyFill="1" applyBorder="1" applyProtection="1"/>
    <xf numFmtId="1" fontId="18" fillId="15" borderId="14" xfId="0" applyNumberFormat="1" applyFont="1" applyFill="1" applyBorder="1" applyAlignment="1" applyProtection="1">
      <alignment horizontal="center" vertical="center"/>
    </xf>
    <xf numFmtId="0" fontId="18" fillId="16" borderId="7" xfId="0" applyFont="1" applyFill="1" applyBorder="1" applyAlignment="1">
      <alignment horizontal="justify" vertical="center"/>
    </xf>
    <xf numFmtId="0" fontId="0" fillId="0" borderId="0" xfId="0" applyAlignment="1">
      <alignment horizontal="center"/>
    </xf>
    <xf numFmtId="0" fontId="0" fillId="0" borderId="7" xfId="0" applyBorder="1" applyAlignment="1">
      <alignment horizontal="center" vertical="center"/>
    </xf>
    <xf numFmtId="164" fontId="0" fillId="0" borderId="7" xfId="0" applyNumberFormat="1" applyBorder="1" applyAlignment="1">
      <alignment horizontal="center" vertical="center"/>
    </xf>
    <xf numFmtId="9" fontId="0" fillId="0" borderId="7" xfId="0" applyNumberFormat="1" applyBorder="1" applyAlignment="1">
      <alignment horizontal="center" vertical="center"/>
    </xf>
    <xf numFmtId="1" fontId="0" fillId="0" borderId="7"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164" fontId="0" fillId="0" borderId="7" xfId="0" applyNumberFormat="1" applyBorder="1" applyAlignment="1">
      <alignment horizontal="center" vertical="center" wrapText="1"/>
    </xf>
    <xf numFmtId="0" fontId="22" fillId="0" borderId="0" xfId="0" applyFont="1" applyAlignment="1" applyProtection="1">
      <alignment vertical="center"/>
      <protection locked="0"/>
    </xf>
    <xf numFmtId="0" fontId="22" fillId="17" borderId="17" xfId="0" applyFont="1" applyFill="1" applyBorder="1" applyAlignment="1" applyProtection="1">
      <alignment vertical="center"/>
      <protection locked="0"/>
    </xf>
    <xf numFmtId="0" fontId="22" fillId="17" borderId="18" xfId="0" applyFont="1" applyFill="1" applyBorder="1" applyAlignment="1" applyProtection="1">
      <alignment vertical="center"/>
      <protection locked="0"/>
    </xf>
    <xf numFmtId="9" fontId="5" fillId="0" borderId="7" xfId="0" applyNumberFormat="1" applyFont="1" applyBorder="1" applyAlignment="1" applyProtection="1">
      <alignment horizontal="center" vertical="center"/>
    </xf>
    <xf numFmtId="0" fontId="25" fillId="0" borderId="7" xfId="0" applyFont="1" applyBorder="1" applyAlignment="1">
      <alignment vertical="center" wrapText="1"/>
    </xf>
    <xf numFmtId="0" fontId="26" fillId="0" borderId="7"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9" fillId="0" borderId="21" xfId="0" applyFont="1" applyBorder="1" applyAlignment="1">
      <alignment vertical="center" wrapText="1"/>
    </xf>
    <xf numFmtId="0" fontId="29" fillId="0" borderId="24" xfId="0" applyFont="1" applyBorder="1" applyAlignment="1">
      <alignment vertical="center" wrapText="1"/>
    </xf>
    <xf numFmtId="0" fontId="18" fillId="0" borderId="7" xfId="0" applyFont="1" applyBorder="1" applyAlignment="1" applyProtection="1">
      <alignment horizontal="center" vertical="center"/>
    </xf>
    <xf numFmtId="0" fontId="25" fillId="0" borderId="0" xfId="0" applyFont="1" applyBorder="1" applyAlignment="1">
      <alignment vertical="center" wrapText="1"/>
    </xf>
    <xf numFmtId="0" fontId="26" fillId="0" borderId="0" xfId="0" applyFont="1" applyBorder="1" applyAlignment="1" applyProtection="1">
      <alignment horizontal="center" vertical="center" wrapText="1"/>
      <protection locked="0"/>
    </xf>
    <xf numFmtId="164" fontId="19" fillId="0" borderId="0" xfId="0" applyNumberFormat="1" applyFont="1" applyFill="1" applyBorder="1" applyAlignment="1" applyProtection="1">
      <alignment horizontal="center" vertical="center" wrapText="1"/>
    </xf>
    <xf numFmtId="164" fontId="1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Protection="1"/>
    <xf numFmtId="164" fontId="19" fillId="0" borderId="7" xfId="0" applyNumberFormat="1" applyFont="1" applyFill="1" applyBorder="1" applyAlignment="1" applyProtection="1">
      <alignment horizontal="center" vertical="center" wrapText="1"/>
    </xf>
    <xf numFmtId="164" fontId="18" fillId="0" borderId="7" xfId="0" applyNumberFormat="1" applyFont="1" applyFill="1" applyBorder="1" applyAlignment="1" applyProtection="1">
      <alignment horizontal="center" vertical="center"/>
    </xf>
    <xf numFmtId="164" fontId="18" fillId="15" borderId="7" xfId="0" applyNumberFormat="1" applyFont="1" applyFill="1" applyBorder="1" applyAlignment="1" applyProtection="1">
      <alignment horizontal="center" vertical="center"/>
    </xf>
    <xf numFmtId="1" fontId="18" fillId="15" borderId="7" xfId="0" applyNumberFormat="1" applyFont="1" applyFill="1" applyBorder="1" applyAlignment="1" applyProtection="1">
      <alignment horizontal="center" vertical="center"/>
    </xf>
    <xf numFmtId="0" fontId="18" fillId="3" borderId="7"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18" fillId="3" borderId="0" xfId="0" applyFont="1" applyFill="1" applyBorder="1" applyAlignment="1" applyProtection="1">
      <alignment horizontal="center" vertical="center" wrapText="1"/>
      <protection locked="0"/>
    </xf>
    <xf numFmtId="164" fontId="18" fillId="3" borderId="0" xfId="0" applyNumberFormat="1" applyFont="1" applyFill="1" applyBorder="1" applyAlignment="1" applyProtection="1">
      <alignment horizontal="center" vertical="center"/>
    </xf>
    <xf numFmtId="0" fontId="19" fillId="3" borderId="11" xfId="0" applyFont="1" applyFill="1" applyBorder="1" applyAlignment="1" applyProtection="1">
      <alignment horizontal="left" vertical="center" wrapText="1"/>
      <protection locked="0"/>
    </xf>
    <xf numFmtId="0" fontId="19" fillId="3" borderId="11" xfId="0" applyFont="1" applyFill="1" applyBorder="1" applyAlignment="1" applyProtection="1">
      <alignment horizontal="justify" vertical="center" wrapText="1"/>
      <protection locked="0"/>
    </xf>
    <xf numFmtId="0" fontId="26" fillId="0" borderId="11" xfId="0" applyFont="1" applyFill="1" applyBorder="1" applyAlignment="1" applyProtection="1">
      <alignment horizontal="left" vertical="center" wrapText="1"/>
      <protection locked="0"/>
    </xf>
    <xf numFmtId="0" fontId="0" fillId="3" borderId="7" xfId="0" applyFill="1" applyBorder="1" applyAlignment="1">
      <alignment horizontal="center" vertical="center"/>
    </xf>
    <xf numFmtId="1" fontId="18" fillId="3" borderId="0" xfId="0" applyNumberFormat="1" applyFont="1" applyFill="1" applyBorder="1" applyAlignment="1" applyProtection="1">
      <alignment horizontal="center" vertical="center"/>
    </xf>
    <xf numFmtId="9" fontId="5" fillId="3" borderId="7" xfId="0" applyNumberFormat="1" applyFont="1" applyFill="1" applyBorder="1" applyAlignment="1" applyProtection="1">
      <alignment horizontal="center" vertical="center"/>
    </xf>
    <xf numFmtId="0" fontId="19" fillId="3" borderId="7" xfId="0" applyFont="1" applyFill="1" applyBorder="1" applyAlignment="1" applyProtection="1">
      <alignment horizontal="left" vertical="center" wrapText="1"/>
    </xf>
    <xf numFmtId="0" fontId="19" fillId="0" borderId="7" xfId="0" applyFont="1" applyBorder="1" applyAlignment="1" applyProtection="1">
      <alignment horizontal="left" vertical="center" wrapText="1"/>
    </xf>
    <xf numFmtId="0" fontId="23" fillId="8" borderId="11" xfId="0" applyFont="1" applyFill="1" applyBorder="1" applyAlignment="1" applyProtection="1">
      <alignment horizontal="center" vertical="center" wrapText="1"/>
    </xf>
    <xf numFmtId="0" fontId="23" fillId="8" borderId="11" xfId="0" applyFont="1" applyFill="1" applyBorder="1" applyAlignment="1" applyProtection="1">
      <alignment horizontal="center" wrapText="1"/>
    </xf>
    <xf numFmtId="0" fontId="19" fillId="0" borderId="7" xfId="0" applyFont="1" applyFill="1" applyBorder="1" applyAlignment="1" applyProtection="1">
      <alignment horizontal="justify" vertical="center" wrapText="1"/>
      <protection locked="0"/>
    </xf>
    <xf numFmtId="0" fontId="19" fillId="0" borderId="7" xfId="0" applyFont="1" applyFill="1" applyBorder="1" applyAlignment="1" applyProtection="1">
      <alignment horizontal="left" vertical="center" wrapText="1"/>
    </xf>
    <xf numFmtId="0" fontId="0" fillId="0" borderId="0" xfId="0" applyAlignment="1">
      <alignment wrapText="1"/>
    </xf>
    <xf numFmtId="0" fontId="4" fillId="0" borderId="7" xfId="0" applyFont="1" applyBorder="1" applyAlignment="1" applyProtection="1">
      <alignment horizontal="center" vertical="center"/>
    </xf>
    <xf numFmtId="0" fontId="18" fillId="16" borderId="7" xfId="0" applyFont="1" applyFill="1" applyBorder="1" applyAlignment="1">
      <alignment horizontal="left" vertical="center"/>
    </xf>
    <xf numFmtId="0" fontId="30" fillId="0" borderId="7" xfId="0" applyFont="1" applyBorder="1" applyAlignment="1">
      <alignment horizontal="left" vertical="top" wrapText="1"/>
    </xf>
    <xf numFmtId="0" fontId="30" fillId="0" borderId="7" xfId="0" applyFont="1" applyBorder="1" applyAlignment="1" applyProtection="1">
      <alignment vertical="top" wrapText="1"/>
    </xf>
    <xf numFmtId="0" fontId="0" fillId="0" borderId="29" xfId="0" applyBorder="1" applyAlignment="1">
      <alignment vertical="center" wrapText="1"/>
    </xf>
    <xf numFmtId="0" fontId="18" fillId="16" borderId="14" xfId="0" applyFont="1" applyFill="1" applyBorder="1" applyAlignment="1">
      <alignment horizontal="center" vertical="center"/>
    </xf>
    <xf numFmtId="0" fontId="18" fillId="16" borderId="26" xfId="0" applyFont="1" applyFill="1" applyBorder="1" applyAlignment="1">
      <alignment horizontal="center" vertical="center"/>
    </xf>
    <xf numFmtId="0" fontId="33" fillId="0" borderId="7"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8" fillId="3" borderId="7" xfId="0" applyFont="1" applyFill="1" applyBorder="1" applyAlignment="1" applyProtection="1">
      <alignment horizontal="center" vertical="center"/>
    </xf>
    <xf numFmtId="0" fontId="18" fillId="16" borderId="11" xfId="0" applyFont="1" applyFill="1" applyBorder="1" applyAlignment="1">
      <alignment horizontal="center" vertical="center"/>
    </xf>
    <xf numFmtId="0" fontId="18" fillId="16" borderId="7" xfId="0" applyFont="1" applyFill="1" applyBorder="1" applyAlignment="1">
      <alignment horizontal="center" vertical="center"/>
    </xf>
    <xf numFmtId="0" fontId="23" fillId="8" borderId="11"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0" fontId="23" fillId="8" borderId="28" xfId="0" applyFont="1" applyFill="1" applyBorder="1" applyAlignment="1" applyProtection="1">
      <alignment horizontal="center" vertical="center" wrapText="1"/>
    </xf>
    <xf numFmtId="0" fontId="18" fillId="8" borderId="27" xfId="0" applyFont="1" applyFill="1" applyBorder="1" applyAlignment="1" applyProtection="1">
      <alignment horizontal="center" vertical="center" wrapText="1"/>
    </xf>
    <xf numFmtId="0" fontId="18" fillId="8" borderId="25" xfId="0" applyFont="1" applyFill="1" applyBorder="1" applyAlignment="1" applyProtection="1">
      <alignment horizontal="center" vertical="center" wrapText="1"/>
    </xf>
    <xf numFmtId="0" fontId="18" fillId="8" borderId="11" xfId="0" applyFont="1" applyFill="1" applyBorder="1" applyAlignment="1" applyProtection="1">
      <alignment horizontal="center" vertical="center" wrapText="1"/>
    </xf>
    <xf numFmtId="0" fontId="18" fillId="8" borderId="12"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center"/>
    </xf>
    <xf numFmtId="0" fontId="29" fillId="0" borderId="20"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s>
  <tableStyles count="0" defaultTableStyle="TableStyleMedium2" defaultPivotStyle="PivotStyleLight16"/>
  <colors>
    <mruColors>
      <color rgb="FFFF3300"/>
      <color rgb="FFB01B1E"/>
      <color rgb="FFA10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2</xdr:col>
      <xdr:colOff>4276725</xdr:colOff>
      <xdr:row>4</xdr:row>
      <xdr:rowOff>0</xdr:rowOff>
    </xdr:from>
    <xdr:to>
      <xdr:col>4</xdr:col>
      <xdr:colOff>133350</xdr:colOff>
      <xdr:row>11</xdr:row>
      <xdr:rowOff>152400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820025" y="1498600"/>
          <a:ext cx="2841625" cy="1397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baseline="0">
            <a:solidFill>
              <a:schemeClr val="tx1"/>
            </a:solidFill>
            <a:latin typeface="Arial" panose="020B0604020202020204" pitchFamily="34" charset="0"/>
            <a:cs typeface="Arial" panose="020B0604020202020204" pitchFamily="34" charset="0"/>
          </a:endParaRPr>
        </a:p>
        <a:p>
          <a:pPr algn="ctr"/>
          <a:r>
            <a:rPr lang="en-US" sz="1400" b="1">
              <a:solidFill>
                <a:schemeClr val="tx1"/>
              </a:solidFill>
              <a:latin typeface="Arial" panose="020B0604020202020204" pitchFamily="34" charset="0"/>
              <a:cs typeface="Arial" panose="020B0604020202020204" pitchFamily="34" charset="0"/>
            </a:rPr>
            <a:t>Este formulario incluye datos de  ejemplo sólo para</a:t>
          </a:r>
          <a:r>
            <a:rPr lang="en-US" sz="1400" b="1" baseline="0">
              <a:solidFill>
                <a:schemeClr val="tx1"/>
              </a:solidFill>
              <a:latin typeface="Arial" panose="020B0604020202020204" pitchFamily="34" charset="0"/>
              <a:cs typeface="Arial" panose="020B0604020202020204" pitchFamily="34" charset="0"/>
            </a:rPr>
            <a:t> generar reflexión. </a:t>
          </a:r>
          <a:r>
            <a:rPr lang="en-US" sz="1400" b="1">
              <a:solidFill>
                <a:schemeClr val="tx1"/>
              </a:solidFill>
              <a:latin typeface="Arial" panose="020B0604020202020204" pitchFamily="34" charset="0"/>
              <a:cs typeface="Arial" panose="020B0604020202020204" pitchFamily="34" charset="0"/>
            </a:rPr>
            <a:t>No dude en editar como mejor le parezca.</a:t>
          </a:r>
        </a:p>
        <a:p>
          <a:pPr algn="ctr"/>
          <a:endParaRPr lang="en-US" sz="1200" b="1">
            <a:solidFill>
              <a:schemeClr val="tx1"/>
            </a:solidFill>
          </a:endParaRPr>
        </a:p>
        <a:p>
          <a:pPr algn="ctr"/>
          <a:r>
            <a:rPr lang="en-US" sz="1200" b="1">
              <a:solidFill>
                <a:schemeClr val="tx1"/>
              </a:solidFill>
            </a:rPr>
            <a:t>(</a:t>
          </a:r>
          <a:r>
            <a:rPr lang="en-US" sz="1200" b="0">
              <a:solidFill>
                <a:schemeClr val="tx1"/>
              </a:solidFill>
            </a:rPr>
            <a:t>N</a:t>
          </a:r>
          <a:r>
            <a:rPr lang="en-US" sz="1200" b="1">
              <a:solidFill>
                <a:schemeClr val="tx1"/>
              </a:solidFill>
            </a:rPr>
            <a:t>o se olvide borrar este cuadro.)</a:t>
          </a:r>
        </a:p>
      </xdr:txBody>
    </xdr:sp>
    <xdr:clientData/>
  </xdr:twoCellAnchor>
  <xdr:twoCellAnchor>
    <xdr:from>
      <xdr:col>0</xdr:col>
      <xdr:colOff>47625</xdr:colOff>
      <xdr:row>0</xdr:row>
      <xdr:rowOff>123825</xdr:rowOff>
    </xdr:from>
    <xdr:to>
      <xdr:col>2</xdr:col>
      <xdr:colOff>6276975</xdr:colOff>
      <xdr:row>0</xdr:row>
      <xdr:rowOff>800100</xdr:rowOff>
    </xdr:to>
    <xdr:grpSp>
      <xdr:nvGrpSpPr>
        <xdr:cNvPr id="4" name="3 Grupo">
          <a:extLst>
            <a:ext uri="{FF2B5EF4-FFF2-40B4-BE49-F238E27FC236}">
              <a16:creationId xmlns:a16="http://schemas.microsoft.com/office/drawing/2014/main" id="{00000000-0008-0000-0000-000004000000}"/>
            </a:ext>
          </a:extLst>
        </xdr:cNvPr>
        <xdr:cNvGrpSpPr/>
      </xdr:nvGrpSpPr>
      <xdr:grpSpPr>
        <a:xfrm>
          <a:off x="47625" y="123825"/>
          <a:ext cx="8553450" cy="676275"/>
          <a:chOff x="238125" y="47625"/>
          <a:chExt cx="9191625" cy="638175"/>
        </a:xfrm>
      </xdr:grpSpPr>
      <xdr:sp macro="" textlink="">
        <xdr:nvSpPr>
          <xdr:cNvPr id="5" name="4 Rectángulo">
            <a:extLst>
              <a:ext uri="{FF2B5EF4-FFF2-40B4-BE49-F238E27FC236}">
                <a16:creationId xmlns:a16="http://schemas.microsoft.com/office/drawing/2014/main" id="{00000000-0008-0000-0000-000005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5 Rectángulo">
            <a:extLst>
              <a:ext uri="{FF2B5EF4-FFF2-40B4-BE49-F238E27FC236}">
                <a16:creationId xmlns:a16="http://schemas.microsoft.com/office/drawing/2014/main" id="{00000000-0008-0000-0000-000006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Listado de partes interesadas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6 Rectángulo">
            <a:extLst>
              <a:ext uri="{FF2B5EF4-FFF2-40B4-BE49-F238E27FC236}">
                <a16:creationId xmlns:a16="http://schemas.microsoft.com/office/drawing/2014/main" id="{00000000-0008-0000-0000-000007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3498850</xdr:colOff>
      <xdr:row>37</xdr:row>
      <xdr:rowOff>57150</xdr:rowOff>
    </xdr:from>
    <xdr:to>
      <xdr:col>4</xdr:col>
      <xdr:colOff>1003300</xdr:colOff>
      <xdr:row>43</xdr:row>
      <xdr:rowOff>19049</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708650" y="7397750"/>
          <a:ext cx="2838450" cy="10286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effectLst/>
              <a:latin typeface="Arial" panose="020B0604020202020204" pitchFamily="34" charset="0"/>
              <a:ea typeface="+mn-ea"/>
              <a:cs typeface="Arial" panose="020B0604020202020204" pitchFamily="34" charset="0"/>
            </a:rPr>
            <a:t>Este formulario incluye datos de  ejemplo sólo para</a:t>
          </a:r>
          <a:r>
            <a:rPr lang="en-US" sz="1200" b="1" baseline="0">
              <a:solidFill>
                <a:sysClr val="windowText" lastClr="000000"/>
              </a:solidFill>
              <a:effectLst/>
              <a:latin typeface="Arial" panose="020B0604020202020204" pitchFamily="34" charset="0"/>
              <a:ea typeface="+mn-ea"/>
              <a:cs typeface="Arial" panose="020B0604020202020204" pitchFamily="34" charset="0"/>
            </a:rPr>
            <a:t> generar reflexión. </a:t>
          </a:r>
          <a:r>
            <a:rPr lang="en-US" sz="1200" b="1">
              <a:solidFill>
                <a:sysClr val="windowText" lastClr="000000"/>
              </a:solidFill>
              <a:effectLst/>
              <a:latin typeface="Arial" panose="020B0604020202020204" pitchFamily="34" charset="0"/>
              <a:ea typeface="+mn-ea"/>
              <a:cs typeface="Arial" panose="020B0604020202020204" pitchFamily="34" charset="0"/>
            </a:rPr>
            <a:t>No dude en editar como mejor le parezca.</a:t>
          </a:r>
          <a:endParaRPr lang="es-MX" sz="1200" b="1">
            <a:solidFill>
              <a:sysClr val="windowText" lastClr="000000"/>
            </a:solidFill>
            <a:effectLst/>
            <a:latin typeface="Arial" panose="020B0604020202020204" pitchFamily="34" charset="0"/>
            <a:cs typeface="Arial" panose="020B0604020202020204" pitchFamily="34" charset="0"/>
          </a:endParaRPr>
        </a:p>
        <a:p>
          <a:pPr algn="ctr"/>
          <a:r>
            <a:rPr lang="en-US" sz="1200" b="1">
              <a:solidFill>
                <a:sysClr val="windowText" lastClr="000000"/>
              </a:solidFill>
              <a:effectLst/>
              <a:latin typeface="Arial" panose="020B0604020202020204" pitchFamily="34" charset="0"/>
              <a:ea typeface="+mn-ea"/>
              <a:cs typeface="Arial" panose="020B0604020202020204" pitchFamily="34" charset="0"/>
            </a:rPr>
            <a:t>(No se olvide borrar este cuadro.)</a:t>
          </a:r>
          <a:endParaRPr lang="es-MX"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85725</xdr:colOff>
      <xdr:row>0</xdr:row>
      <xdr:rowOff>76200</xdr:rowOff>
    </xdr:from>
    <xdr:to>
      <xdr:col>5</xdr:col>
      <xdr:colOff>647700</xdr:colOff>
      <xdr:row>0</xdr:row>
      <xdr:rowOff>752475</xdr:rowOff>
    </xdr:to>
    <xdr:grpSp>
      <xdr:nvGrpSpPr>
        <xdr:cNvPr id="12" name="11 Grupo">
          <a:extLst>
            <a:ext uri="{FF2B5EF4-FFF2-40B4-BE49-F238E27FC236}">
              <a16:creationId xmlns:a16="http://schemas.microsoft.com/office/drawing/2014/main" id="{00000000-0008-0000-0100-00000C000000}"/>
            </a:ext>
          </a:extLst>
        </xdr:cNvPr>
        <xdr:cNvGrpSpPr/>
      </xdr:nvGrpSpPr>
      <xdr:grpSpPr>
        <a:xfrm>
          <a:off x="85725" y="76200"/>
          <a:ext cx="8610600" cy="676275"/>
          <a:chOff x="238125" y="47625"/>
          <a:chExt cx="9191625" cy="638175"/>
        </a:xfrm>
      </xdr:grpSpPr>
      <xdr:sp macro="" textlink="">
        <xdr:nvSpPr>
          <xdr:cNvPr id="13" name="12 Rectángulo">
            <a:extLst>
              <a:ext uri="{FF2B5EF4-FFF2-40B4-BE49-F238E27FC236}">
                <a16:creationId xmlns:a16="http://schemas.microsoft.com/office/drawing/2014/main" id="{00000000-0008-0000-0100-00000D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13 Rectángulo">
            <a:extLst>
              <a:ext uri="{FF2B5EF4-FFF2-40B4-BE49-F238E27FC236}">
                <a16:creationId xmlns:a16="http://schemas.microsoft.com/office/drawing/2014/main" id="{00000000-0008-0000-0100-00000E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Cuestiones de la organización</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14 Rectángulo">
            <a:extLst>
              <a:ext uri="{FF2B5EF4-FFF2-40B4-BE49-F238E27FC236}">
                <a16:creationId xmlns:a16="http://schemas.microsoft.com/office/drawing/2014/main" id="{00000000-0008-0000-0100-00000F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60960</xdr:colOff>
      <xdr:row>21</xdr:row>
      <xdr:rowOff>0</xdr:rowOff>
    </xdr:from>
    <xdr:to>
      <xdr:col>2</xdr:col>
      <xdr:colOff>927101</xdr:colOff>
      <xdr:row>23</xdr:row>
      <xdr:rowOff>12697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635760" y="9834880"/>
          <a:ext cx="866141" cy="378460"/>
        </a:xfrm>
        <a:prstGeom prst="rect">
          <a:avLst/>
        </a:prstGeom>
      </xdr:spPr>
    </xdr:pic>
    <xdr:clientData/>
  </xdr:twoCellAnchor>
  <xdr:twoCellAnchor editAs="oneCell">
    <xdr:from>
      <xdr:col>9</xdr:col>
      <xdr:colOff>1620520</xdr:colOff>
      <xdr:row>20</xdr:row>
      <xdr:rowOff>124460</xdr:rowOff>
    </xdr:from>
    <xdr:to>
      <xdr:col>10</xdr:col>
      <xdr:colOff>181611</xdr:colOff>
      <xdr:row>22</xdr:row>
      <xdr:rowOff>144780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9845020" y="16291560"/>
          <a:ext cx="1920240" cy="375920"/>
        </a:xfrm>
        <a:prstGeom prst="rect">
          <a:avLst/>
        </a:prstGeom>
      </xdr:spPr>
    </xdr:pic>
    <xdr:clientData/>
  </xdr:twoCellAnchor>
  <xdr:twoCellAnchor editAs="oneCell">
    <xdr:from>
      <xdr:col>3</xdr:col>
      <xdr:colOff>202617</xdr:colOff>
      <xdr:row>17</xdr:row>
      <xdr:rowOff>757489</xdr:rowOff>
    </xdr:from>
    <xdr:to>
      <xdr:col>9</xdr:col>
      <xdr:colOff>1817238</xdr:colOff>
      <xdr:row>26</xdr:row>
      <xdr:rowOff>1046</xdr:rowOff>
    </xdr:to>
    <xdr:pic>
      <xdr:nvPicPr>
        <xdr:cNvPr id="7" name="Picture 2" descr="http://3.bp.blogspot.com/-MeaGgADFBw4/UZoUqMqZhNI/AAAAAAAAAVM/ozJTBMsOwbc/s1600/matriz.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0203" y="12975765"/>
          <a:ext cx="5478751" cy="3586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xdr:row>
      <xdr:rowOff>0</xdr:rowOff>
    </xdr:from>
    <xdr:to>
      <xdr:col>11</xdr:col>
      <xdr:colOff>304800</xdr:colOff>
      <xdr:row>5</xdr:row>
      <xdr:rowOff>304800</xdr:rowOff>
    </xdr:to>
    <xdr:sp macro="" textlink="">
      <xdr:nvSpPr>
        <xdr:cNvPr id="6"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237744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5</xdr:row>
      <xdr:rowOff>0</xdr:rowOff>
    </xdr:from>
    <xdr:ext cx="304800" cy="304800"/>
    <xdr:sp macro="" textlink="">
      <xdr:nvSpPr>
        <xdr:cNvPr id="8"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47548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xdr:row>
      <xdr:rowOff>0</xdr:rowOff>
    </xdr:from>
    <xdr:ext cx="304800" cy="304800"/>
    <xdr:sp macro="" textlink="">
      <xdr:nvSpPr>
        <xdr:cNvPr id="9"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713232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xdr:row>
      <xdr:rowOff>0</xdr:rowOff>
    </xdr:from>
    <xdr:ext cx="304800" cy="304800"/>
    <xdr:sp macro="" textlink="">
      <xdr:nvSpPr>
        <xdr:cNvPr id="10"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950976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xdr:row>
      <xdr:rowOff>0</xdr:rowOff>
    </xdr:from>
    <xdr:ext cx="304800" cy="304800"/>
    <xdr:sp macro="" textlink="">
      <xdr:nvSpPr>
        <xdr:cNvPr id="11"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C0FBAB4B-0127-4EDA-8E46-3D044863405B}"/>
            </a:ext>
          </a:extLst>
        </xdr:cNvPr>
        <xdr:cNvSpPr>
          <a:spLocks noChangeAspect="1" noChangeArrowheads="1"/>
        </xdr:cNvSpPr>
      </xdr:nvSpPr>
      <xdr:spPr bwMode="auto">
        <a:xfrm>
          <a:off x="17780000" y="10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xdr:row>
      <xdr:rowOff>0</xdr:rowOff>
    </xdr:from>
    <xdr:ext cx="304800" cy="304800"/>
    <xdr:sp macro="" textlink="">
      <xdr:nvSpPr>
        <xdr:cNvPr id="12"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9532FA37-8BB3-42DD-BD05-0B4160180F50}"/>
            </a:ext>
          </a:extLst>
        </xdr:cNvPr>
        <xdr:cNvSpPr>
          <a:spLocks noChangeAspect="1" noChangeArrowheads="1"/>
        </xdr:cNvSpPr>
      </xdr:nvSpPr>
      <xdr:spPr bwMode="auto">
        <a:xfrm>
          <a:off x="17780000" y="10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13"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D28E71EA-5F5A-4D3F-B00D-EF81BCF0FDE5}"/>
            </a:ext>
          </a:extLst>
        </xdr:cNvPr>
        <xdr:cNvSpPr>
          <a:spLocks noChangeAspect="1" noChangeArrowheads="1"/>
        </xdr:cNvSpPr>
      </xdr:nvSpPr>
      <xdr:spPr bwMode="auto">
        <a:xfrm>
          <a:off x="21053778" y="10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4"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7D9BCA3-F825-4346-86C6-6E70D87901E2}"/>
            </a:ext>
          </a:extLst>
        </xdr:cNvPr>
        <xdr:cNvSpPr>
          <a:spLocks noChangeAspect="1" noChangeArrowheads="1"/>
        </xdr:cNvSpPr>
      </xdr:nvSpPr>
      <xdr:spPr bwMode="auto">
        <a:xfrm>
          <a:off x="25611667" y="10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905970</xdr:colOff>
      <xdr:row>28</xdr:row>
      <xdr:rowOff>66079</xdr:rowOff>
    </xdr:from>
    <xdr:to>
      <xdr:col>12</xdr:col>
      <xdr:colOff>1052699</xdr:colOff>
      <xdr:row>44</xdr:row>
      <xdr:rowOff>90714</xdr:rowOff>
    </xdr:to>
    <xdr:pic>
      <xdr:nvPicPr>
        <xdr:cNvPr id="15" name="Imagen 14">
          <a:extLst>
            <a:ext uri="{FF2B5EF4-FFF2-40B4-BE49-F238E27FC236}">
              <a16:creationId xmlns:a16="http://schemas.microsoft.com/office/drawing/2014/main" id="{B1E3E764-E350-44C0-969C-2FCB336BD31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3863" y="18381293"/>
          <a:ext cx="15463423" cy="2854921"/>
        </a:xfrm>
        <a:prstGeom prst="rect">
          <a:avLst/>
        </a:prstGeom>
      </xdr:spPr>
    </xdr:pic>
    <xdr:clientData/>
  </xdr:twoCellAnchor>
  <xdr:twoCellAnchor editAs="oneCell">
    <xdr:from>
      <xdr:col>0</xdr:col>
      <xdr:colOff>40821</xdr:colOff>
      <xdr:row>1</xdr:row>
      <xdr:rowOff>95250</xdr:rowOff>
    </xdr:from>
    <xdr:to>
      <xdr:col>2</xdr:col>
      <xdr:colOff>2027465</xdr:colOff>
      <xdr:row>3</xdr:row>
      <xdr:rowOff>365125</xdr:rowOff>
    </xdr:to>
    <xdr:pic>
      <xdr:nvPicPr>
        <xdr:cNvPr id="16" name="Imagen 15">
          <a:extLst>
            <a:ext uri="{FF2B5EF4-FFF2-40B4-BE49-F238E27FC236}">
              <a16:creationId xmlns:a16="http://schemas.microsoft.com/office/drawing/2014/main" id="{0B2E4303-DE03-44FA-8C3B-3D43E4F423B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l="13493" t="34344" r="52771" b="22383"/>
        <a:stretch>
          <a:fillRect/>
        </a:stretch>
      </xdr:blipFill>
      <xdr:spPr bwMode="auto">
        <a:xfrm>
          <a:off x="40821" y="95250"/>
          <a:ext cx="3728358" cy="8413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1729740</xdr:colOff>
      <xdr:row>6</xdr:row>
      <xdr:rowOff>68580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326630" y="948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7</xdr:row>
      <xdr:rowOff>68580</xdr:rowOff>
    </xdr:from>
    <xdr:ext cx="184731" cy="264560"/>
    <xdr:sp macro="" textlink="">
      <xdr:nvSpPr>
        <xdr:cNvPr id="3" name="TextBox 1">
          <a:extLst>
            <a:ext uri="{FF2B5EF4-FFF2-40B4-BE49-F238E27FC236}">
              <a16:creationId xmlns:a16="http://schemas.microsoft.com/office/drawing/2014/main" id="{90283660-3D6D-4D9B-8A9A-930003502419}"/>
            </a:ext>
          </a:extLst>
        </xdr:cNvPr>
        <xdr:cNvSpPr txBox="1"/>
      </xdr:nvSpPr>
      <xdr:spPr>
        <a:xfrm>
          <a:off x="11965940" y="5269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8</xdr:row>
      <xdr:rowOff>68580</xdr:rowOff>
    </xdr:from>
    <xdr:ext cx="184731" cy="264560"/>
    <xdr:sp macro="" textlink="">
      <xdr:nvSpPr>
        <xdr:cNvPr id="4" name="TextBox 1">
          <a:extLst>
            <a:ext uri="{FF2B5EF4-FFF2-40B4-BE49-F238E27FC236}">
              <a16:creationId xmlns:a16="http://schemas.microsoft.com/office/drawing/2014/main" id="{DA60532D-4986-4AF3-9C60-427CF404B99E}"/>
            </a:ext>
          </a:extLst>
        </xdr:cNvPr>
        <xdr:cNvSpPr txBox="1"/>
      </xdr:nvSpPr>
      <xdr:spPr>
        <a:xfrm>
          <a:off x="11965940" y="733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9</xdr:row>
      <xdr:rowOff>68580</xdr:rowOff>
    </xdr:from>
    <xdr:ext cx="184731" cy="264560"/>
    <xdr:sp macro="" textlink="">
      <xdr:nvSpPr>
        <xdr:cNvPr id="5" name="TextBox 1">
          <a:extLst>
            <a:ext uri="{FF2B5EF4-FFF2-40B4-BE49-F238E27FC236}">
              <a16:creationId xmlns:a16="http://schemas.microsoft.com/office/drawing/2014/main" id="{5F1FB954-B4A3-4D2F-912C-5432BA9C700F}"/>
            </a:ext>
          </a:extLst>
        </xdr:cNvPr>
        <xdr:cNvSpPr txBox="1"/>
      </xdr:nvSpPr>
      <xdr:spPr>
        <a:xfrm>
          <a:off x="11965940" y="733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10</xdr:row>
      <xdr:rowOff>68580</xdr:rowOff>
    </xdr:from>
    <xdr:ext cx="184731" cy="264560"/>
    <xdr:sp macro="" textlink="">
      <xdr:nvSpPr>
        <xdr:cNvPr id="6" name="TextBox 1">
          <a:extLst>
            <a:ext uri="{FF2B5EF4-FFF2-40B4-BE49-F238E27FC236}">
              <a16:creationId xmlns:a16="http://schemas.microsoft.com/office/drawing/2014/main" id="{C27EA4C3-2ADB-443D-8515-DCCA760E5F9F}"/>
            </a:ext>
          </a:extLst>
        </xdr:cNvPr>
        <xdr:cNvSpPr txBox="1"/>
      </xdr:nvSpPr>
      <xdr:spPr>
        <a:xfrm>
          <a:off x="11965940" y="733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11</xdr:row>
      <xdr:rowOff>68580</xdr:rowOff>
    </xdr:from>
    <xdr:ext cx="184731" cy="264560"/>
    <xdr:sp macro="" textlink="">
      <xdr:nvSpPr>
        <xdr:cNvPr id="7" name="TextBox 1">
          <a:extLst>
            <a:ext uri="{FF2B5EF4-FFF2-40B4-BE49-F238E27FC236}">
              <a16:creationId xmlns:a16="http://schemas.microsoft.com/office/drawing/2014/main" id="{85CE3787-85BB-4F8C-A56E-288A02184B7E}"/>
            </a:ext>
          </a:extLst>
        </xdr:cNvPr>
        <xdr:cNvSpPr txBox="1"/>
      </xdr:nvSpPr>
      <xdr:spPr>
        <a:xfrm>
          <a:off x="11965940" y="733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11</xdr:row>
      <xdr:rowOff>68580</xdr:rowOff>
    </xdr:from>
    <xdr:ext cx="184731" cy="264560"/>
    <xdr:sp macro="" textlink="">
      <xdr:nvSpPr>
        <xdr:cNvPr id="8" name="TextBox 1">
          <a:extLst>
            <a:ext uri="{FF2B5EF4-FFF2-40B4-BE49-F238E27FC236}">
              <a16:creationId xmlns:a16="http://schemas.microsoft.com/office/drawing/2014/main" id="{808F235F-3EAE-4F23-AF70-09CCFDDC98B5}"/>
            </a:ext>
          </a:extLst>
        </xdr:cNvPr>
        <xdr:cNvSpPr txBox="1"/>
      </xdr:nvSpPr>
      <xdr:spPr>
        <a:xfrm>
          <a:off x="11435962" y="95440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12</xdr:row>
      <xdr:rowOff>68580</xdr:rowOff>
    </xdr:from>
    <xdr:ext cx="184731" cy="264560"/>
    <xdr:sp macro="" textlink="">
      <xdr:nvSpPr>
        <xdr:cNvPr id="9" name="TextBox 1">
          <a:extLst>
            <a:ext uri="{FF2B5EF4-FFF2-40B4-BE49-F238E27FC236}">
              <a16:creationId xmlns:a16="http://schemas.microsoft.com/office/drawing/2014/main" id="{744FCCEA-69BF-4EE5-A186-D84D1514D9FF}"/>
            </a:ext>
          </a:extLst>
        </xdr:cNvPr>
        <xdr:cNvSpPr txBox="1"/>
      </xdr:nvSpPr>
      <xdr:spPr>
        <a:xfrm>
          <a:off x="11435962" y="9865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1729740</xdr:colOff>
      <xdr:row>13</xdr:row>
      <xdr:rowOff>68580</xdr:rowOff>
    </xdr:from>
    <xdr:ext cx="184731" cy="264560"/>
    <xdr:sp macro="" textlink="">
      <xdr:nvSpPr>
        <xdr:cNvPr id="10" name="TextBox 1">
          <a:extLst>
            <a:ext uri="{FF2B5EF4-FFF2-40B4-BE49-F238E27FC236}">
              <a16:creationId xmlns:a16="http://schemas.microsoft.com/office/drawing/2014/main" id="{907CC16C-B893-4D68-B13E-2204009D4848}"/>
            </a:ext>
          </a:extLst>
        </xdr:cNvPr>
        <xdr:cNvSpPr txBox="1"/>
      </xdr:nvSpPr>
      <xdr:spPr>
        <a:xfrm>
          <a:off x="11435962" y="110408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603250</xdr:colOff>
      <xdr:row>0</xdr:row>
      <xdr:rowOff>177800</xdr:rowOff>
    </xdr:from>
    <xdr:to>
      <xdr:col>10</xdr:col>
      <xdr:colOff>238125</xdr:colOff>
      <xdr:row>14</xdr:row>
      <xdr:rowOff>177800</xdr:rowOff>
    </xdr:to>
    <xdr:pic>
      <xdr:nvPicPr>
        <xdr:cNvPr id="2" name="Picture 100">
          <a:extLst>
            <a:ext uri="{FF2B5EF4-FFF2-40B4-BE49-F238E27FC236}">
              <a16:creationId xmlns:a16="http://schemas.microsoft.com/office/drawing/2014/main" id="{4374F31E-BCDE-4C6A-B45E-92FA413D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0450" y="177800"/>
          <a:ext cx="5730875" cy="257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16</xdr:row>
      <xdr:rowOff>31750</xdr:rowOff>
    </xdr:from>
    <xdr:to>
      <xdr:col>11</xdr:col>
      <xdr:colOff>58738</xdr:colOff>
      <xdr:row>18</xdr:row>
      <xdr:rowOff>60325</xdr:rowOff>
    </xdr:to>
    <xdr:sp macro="" textlink="">
      <xdr:nvSpPr>
        <xdr:cNvPr id="3" name="Rectangle 101">
          <a:extLst>
            <a:ext uri="{FF2B5EF4-FFF2-40B4-BE49-F238E27FC236}">
              <a16:creationId xmlns:a16="http://schemas.microsoft.com/office/drawing/2014/main" id="{1B554112-10C3-4165-897C-50F52CDB9D68}"/>
            </a:ext>
          </a:extLst>
        </xdr:cNvPr>
        <xdr:cNvSpPr>
          <a:spLocks noChangeArrowheads="1"/>
        </xdr:cNvSpPr>
      </xdr:nvSpPr>
      <xdr:spPr bwMode="auto">
        <a:xfrm>
          <a:off x="3695700" y="2978150"/>
          <a:ext cx="7488238"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s-ES"/>
          </a:defPPr>
          <a:lvl1pPr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pPr lvl="1" eaLnBrk="1" hangingPunct="1">
            <a:spcBef>
              <a:spcPct val="0"/>
            </a:spcBef>
            <a:buFontTx/>
            <a:buChar char="•"/>
          </a:pPr>
          <a:r>
            <a:rPr lang="es-MX" altLang="es-CO" sz="2000"/>
            <a:t>Control Clave: </a:t>
          </a:r>
          <a:r>
            <a:rPr lang="es-MX" altLang="es-CO" sz="1800" b="1">
              <a:solidFill>
                <a:srgbClr val="FF0000"/>
              </a:solidFill>
            </a:rPr>
            <a:t>Es el deber ser del control, se califica SI o NO</a:t>
          </a:r>
          <a:endParaRPr lang="es-ES" altLang="es-CO" sz="1800" b="1">
            <a:solidFill>
              <a:srgbClr val="FF0000"/>
            </a:solidFill>
          </a:endParaRPr>
        </a:p>
      </xdr:txBody>
    </xdr:sp>
    <xdr:clientData/>
  </xdr:twoCellAnchor>
  <xdr:twoCellAnchor>
    <xdr:from>
      <xdr:col>1</xdr:col>
      <xdr:colOff>628650</xdr:colOff>
      <xdr:row>18</xdr:row>
      <xdr:rowOff>38100</xdr:rowOff>
    </xdr:from>
    <xdr:to>
      <xdr:col>12</xdr:col>
      <xdr:colOff>354013</xdr:colOff>
      <xdr:row>20</xdr:row>
      <xdr:rowOff>66675</xdr:rowOff>
    </xdr:to>
    <xdr:sp macro="" textlink="">
      <xdr:nvSpPr>
        <xdr:cNvPr id="4" name="Rectangle 102">
          <a:extLst>
            <a:ext uri="{FF2B5EF4-FFF2-40B4-BE49-F238E27FC236}">
              <a16:creationId xmlns:a16="http://schemas.microsoft.com/office/drawing/2014/main" id="{DBBB8915-C55C-4457-B6E4-6FCE59B4D42C}"/>
            </a:ext>
          </a:extLst>
        </xdr:cNvPr>
        <xdr:cNvSpPr>
          <a:spLocks noChangeArrowheads="1"/>
        </xdr:cNvSpPr>
      </xdr:nvSpPr>
      <xdr:spPr bwMode="auto">
        <a:xfrm>
          <a:off x="4133850" y="3352800"/>
          <a:ext cx="8107363"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s-ES"/>
          </a:defPPr>
          <a:lvl1pPr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pPr eaLnBrk="1" hangingPunct="1">
            <a:spcBef>
              <a:spcPct val="0"/>
            </a:spcBef>
          </a:pPr>
          <a:r>
            <a:rPr lang="es-MX" altLang="es-CO" sz="2000"/>
            <a:t> Cumplimiento: </a:t>
          </a:r>
          <a:r>
            <a:rPr lang="es-MX" altLang="es-CO" sz="1800" b="1">
              <a:solidFill>
                <a:srgbClr val="FF0000"/>
              </a:solidFill>
            </a:rPr>
            <a:t>Se cumple o no se cumple el control, se califica SI o NO</a:t>
          </a:r>
          <a:endParaRPr lang="es-ES" altLang="es-CO"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1729740</xdr:colOff>
      <xdr:row>4</xdr:row>
      <xdr:rowOff>68580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12064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1028701</xdr:colOff>
      <xdr:row>15</xdr:row>
      <xdr:rowOff>228600</xdr:rowOff>
    </xdr:from>
    <xdr:to>
      <xdr:col>6</xdr:col>
      <xdr:colOff>523876</xdr:colOff>
      <xdr:row>23</xdr:row>
      <xdr:rowOff>180976</xdr:rowOff>
    </xdr:to>
    <xdr:sp macro="" textlink="">
      <xdr:nvSpPr>
        <xdr:cNvPr id="3" name="Speech Bubble: Rectangle 2">
          <a:extLst>
            <a:ext uri="{FF2B5EF4-FFF2-40B4-BE49-F238E27FC236}">
              <a16:creationId xmlns:a16="http://schemas.microsoft.com/office/drawing/2014/main" id="{00000000-0008-0000-0600-000003000000}"/>
            </a:ext>
          </a:extLst>
        </xdr:cNvPr>
        <xdr:cNvSpPr/>
      </xdr:nvSpPr>
      <xdr:spPr>
        <a:xfrm>
          <a:off x="3048001" y="3228975"/>
          <a:ext cx="3381375" cy="2047876"/>
        </a:xfrm>
        <a:prstGeom prst="wedgeRectCallout">
          <a:avLst>
            <a:gd name="adj1" fmla="val -58960"/>
            <a:gd name="adj2" fmla="val -1332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Edite de acuerdo</a:t>
          </a:r>
          <a:r>
            <a:rPr lang="en-US" sz="1100" baseline="0">
              <a:solidFill>
                <a:schemeClr val="tx1"/>
              </a:solidFill>
            </a:rPr>
            <a:t> a sus necesidades</a:t>
          </a:r>
          <a:r>
            <a:rPr lang="en-US" sz="1100">
              <a:solidFill>
                <a:schemeClr val="tx1"/>
              </a:solidFill>
            </a:rPr>
            <a:t>.</a:t>
          </a:r>
          <a:r>
            <a:rPr lang="en-US" sz="1100" baseline="0">
              <a:solidFill>
                <a:schemeClr val="tx1"/>
              </a:solidFill>
            </a:rPr>
            <a:t> </a:t>
          </a:r>
        </a:p>
        <a:p>
          <a:pPr algn="l"/>
          <a:endParaRPr lang="en-US" sz="1100" baseline="0">
            <a:solidFill>
              <a:schemeClr val="tx1"/>
            </a:solidFill>
          </a:endParaRPr>
        </a:p>
        <a:p>
          <a:pPr algn="l"/>
          <a:r>
            <a:rPr lang="en-US" sz="1100" baseline="0">
              <a:solidFill>
                <a:schemeClr val="tx1"/>
              </a:solidFill>
            </a:rPr>
            <a:t>El </a:t>
          </a:r>
          <a:r>
            <a:rPr lang="en-US" sz="1100" b="1" baseline="0">
              <a:solidFill>
                <a:schemeClr val="tx1"/>
              </a:solidFill>
            </a:rPr>
            <a:t>límite de riesgos </a:t>
          </a:r>
          <a:r>
            <a:rPr lang="en-US" sz="1100" baseline="0">
              <a:solidFill>
                <a:schemeClr val="tx1"/>
              </a:solidFill>
            </a:rPr>
            <a:t>es el puntaje mínimo riesgo que activará un plan de mitigación obligatorio.</a:t>
          </a:r>
        </a:p>
        <a:p>
          <a:pPr algn="l"/>
          <a:endParaRPr lang="en-US" sz="1100" baseline="0">
            <a:solidFill>
              <a:schemeClr val="tx1"/>
            </a:solidFill>
          </a:endParaRPr>
        </a:p>
        <a:p>
          <a:pPr algn="l"/>
          <a:r>
            <a:rPr lang="en-US" sz="1100" b="1" baseline="0">
              <a:solidFill>
                <a:schemeClr val="tx1"/>
              </a:solidFill>
            </a:rPr>
            <a:t>Consideración límite del riesgo </a:t>
          </a:r>
          <a:r>
            <a:rPr lang="en-US" sz="1100" baseline="0">
              <a:solidFill>
                <a:schemeClr val="tx1"/>
              </a:solidFill>
            </a:rPr>
            <a:t>es una puntuación que sugiere activar un plan de mitigación (prevensión).</a:t>
          </a:r>
        </a:p>
        <a:p>
          <a:pPr algn="l"/>
          <a:endParaRPr lang="en-US" sz="1100" baseline="0">
            <a:solidFill>
              <a:schemeClr val="tx1"/>
            </a:solidFill>
          </a:endParaRPr>
        </a:p>
        <a:p>
          <a:pPr algn="l"/>
          <a:r>
            <a:rPr lang="en-US" sz="1100">
              <a:solidFill>
                <a:schemeClr val="tx1"/>
              </a:solidFill>
            </a:rPr>
            <a:t>El </a:t>
          </a:r>
          <a:r>
            <a:rPr lang="en-US" sz="1100" b="1">
              <a:solidFill>
                <a:schemeClr val="tx1"/>
              </a:solidFill>
            </a:rPr>
            <a:t>límite de oportunidad </a:t>
          </a:r>
          <a:r>
            <a:rPr lang="en-US" sz="1100">
              <a:solidFill>
                <a:schemeClr val="tx1"/>
              </a:solidFill>
            </a:rPr>
            <a:t>es la puntuación mínima que requeriría un sistema para</a:t>
          </a:r>
          <a:r>
            <a:rPr lang="en-US" sz="1100" baseline="0">
              <a:solidFill>
                <a:schemeClr val="tx1"/>
              </a:solidFill>
            </a:rPr>
            <a:t> armar un </a:t>
          </a:r>
          <a:r>
            <a:rPr lang="en-US" sz="1100">
              <a:solidFill>
                <a:schemeClr val="tx1"/>
              </a:solidFill>
            </a:rPr>
            <a:t>"plan de </a:t>
          </a:r>
          <a:r>
            <a:rPr lang="en-US" sz="1100">
              <a:solidFill>
                <a:sysClr val="windowText" lastClr="000000"/>
              </a:solidFill>
              <a:effectLst/>
              <a:latin typeface="+mn-lt"/>
              <a:ea typeface="+mn-ea"/>
              <a:cs typeface="+mn-cs"/>
            </a:rPr>
            <a:t>persecución</a:t>
          </a:r>
          <a:r>
            <a:rPr lang="en-US" sz="1100">
              <a:solidFill>
                <a:schemeClr val="tx1"/>
              </a:solidFill>
            </a:rPr>
            <a:t> de oportunidades ."</a:t>
          </a:r>
        </a:p>
      </xdr:txBody>
    </xdr:sp>
    <xdr:clientData/>
  </xdr:twoCellAnchor>
  <xdr:twoCellAnchor>
    <xdr:from>
      <xdr:col>6</xdr:col>
      <xdr:colOff>581025</xdr:colOff>
      <xdr:row>15</xdr:row>
      <xdr:rowOff>200025</xdr:rowOff>
    </xdr:from>
    <xdr:to>
      <xdr:col>7</xdr:col>
      <xdr:colOff>95250</xdr:colOff>
      <xdr:row>21</xdr:row>
      <xdr:rowOff>200025</xdr:rowOff>
    </xdr:to>
    <xdr:sp macro="" textlink="">
      <xdr:nvSpPr>
        <xdr:cNvPr id="4" name="Speech Bubble: Rectangle 3">
          <a:extLst>
            <a:ext uri="{FF2B5EF4-FFF2-40B4-BE49-F238E27FC236}">
              <a16:creationId xmlns:a16="http://schemas.microsoft.com/office/drawing/2014/main" id="{00000000-0008-0000-0600-000004000000}"/>
            </a:ext>
          </a:extLst>
        </xdr:cNvPr>
        <xdr:cNvSpPr/>
      </xdr:nvSpPr>
      <xdr:spPr>
        <a:xfrm>
          <a:off x="6210300" y="3200400"/>
          <a:ext cx="1628775" cy="1524000"/>
        </a:xfrm>
        <a:prstGeom prst="wedgeRectCallout">
          <a:avLst>
            <a:gd name="adj1" fmla="val 109143"/>
            <a:gd name="adj2" fmla="val -8983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Personalizar la lista de procesos internos aquí. Puede añadir tantos como necesite, y las listas desplegables en otra parte de esta hoja de cálculo se rellenarán automáticamente.</a:t>
          </a:r>
        </a:p>
      </xdr:txBody>
    </xdr:sp>
    <xdr:clientData/>
  </xdr:twoCellAnchor>
  <xdr:twoCellAnchor>
    <xdr:from>
      <xdr:col>2</xdr:col>
      <xdr:colOff>1047750</xdr:colOff>
      <xdr:row>24</xdr:row>
      <xdr:rowOff>114300</xdr:rowOff>
    </xdr:from>
    <xdr:to>
      <xdr:col>7</xdr:col>
      <xdr:colOff>209550</xdr:colOff>
      <xdr:row>27</xdr:row>
      <xdr:rowOff>47625</xdr:rowOff>
    </xdr:to>
    <xdr:sp macro="" textlink="">
      <xdr:nvSpPr>
        <xdr:cNvPr id="5" name="Speech Bubble: Rectangle 4">
          <a:extLst>
            <a:ext uri="{FF2B5EF4-FFF2-40B4-BE49-F238E27FC236}">
              <a16:creationId xmlns:a16="http://schemas.microsoft.com/office/drawing/2014/main" id="{00000000-0008-0000-0600-000005000000}"/>
            </a:ext>
          </a:extLst>
        </xdr:cNvPr>
        <xdr:cNvSpPr/>
      </xdr:nvSpPr>
      <xdr:spPr>
        <a:xfrm>
          <a:off x="3067050" y="5400675"/>
          <a:ext cx="5829300" cy="504825"/>
        </a:xfrm>
        <a:prstGeom prst="wedgeRectCallout">
          <a:avLst>
            <a:gd name="adj1" fmla="val -59863"/>
            <a:gd name="adj2" fmla="val -4084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Esta área ofrece algunos datos sencillos sobre los riesgos y oportunidades que se pueden incorporar en sus actividades de revisión por la dirección.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showGridLines="0" workbookViewId="0">
      <selection activeCell="C17" sqref="C17"/>
    </sheetView>
  </sheetViews>
  <sheetFormatPr baseColWidth="10" defaultColWidth="9.140625" defaultRowHeight="15" x14ac:dyDescent="0.25"/>
  <cols>
    <col min="1" max="1" width="39.7109375" style="1" customWidth="1"/>
    <col min="2" max="2" width="6.85546875" style="1" bestFit="1" customWidth="1"/>
    <col min="3" max="3" width="82.42578125" style="1" customWidth="1"/>
    <col min="4" max="16384" width="9.140625" style="1"/>
  </cols>
  <sheetData>
    <row r="1" spans="1:13" ht="73.5" customHeight="1" x14ac:dyDescent="0.25">
      <c r="A1" s="15"/>
      <c r="C1" s="20"/>
      <c r="D1" s="16"/>
    </row>
    <row r="2" spans="1:13" s="2" customFormat="1" ht="17.100000000000001" customHeight="1" x14ac:dyDescent="0.25">
      <c r="A2" s="34" t="s">
        <v>7</v>
      </c>
      <c r="B2" s="34" t="s">
        <v>0</v>
      </c>
      <c r="C2" s="34" t="s">
        <v>8</v>
      </c>
    </row>
    <row r="3" spans="1:13" x14ac:dyDescent="0.25">
      <c r="A3" s="23"/>
      <c r="B3" s="23" t="s">
        <v>10</v>
      </c>
      <c r="C3" s="23" t="s">
        <v>85</v>
      </c>
    </row>
    <row r="4" spans="1:13" x14ac:dyDescent="0.25">
      <c r="A4" s="23" t="s">
        <v>85</v>
      </c>
      <c r="B4" s="23" t="s">
        <v>9</v>
      </c>
      <c r="C4" s="23" t="s">
        <v>85</v>
      </c>
    </row>
    <row r="5" spans="1:13" x14ac:dyDescent="0.25">
      <c r="A5" s="23" t="s">
        <v>85</v>
      </c>
      <c r="B5" s="23" t="s">
        <v>9</v>
      </c>
      <c r="C5" s="23" t="s">
        <v>85</v>
      </c>
    </row>
    <row r="6" spans="1:13" x14ac:dyDescent="0.25">
      <c r="A6" s="23" t="s">
        <v>85</v>
      </c>
      <c r="B6" s="23" t="s">
        <v>9</v>
      </c>
      <c r="C6" s="23" t="s">
        <v>85</v>
      </c>
    </row>
    <row r="7" spans="1:13" x14ac:dyDescent="0.25">
      <c r="A7" s="23" t="s">
        <v>85</v>
      </c>
      <c r="B7" s="23" t="s">
        <v>10</v>
      </c>
      <c r="C7" s="23" t="s">
        <v>85</v>
      </c>
    </row>
    <row r="8" spans="1:13" x14ac:dyDescent="0.25">
      <c r="A8" s="23" t="s">
        <v>85</v>
      </c>
      <c r="B8" s="23" t="s">
        <v>9</v>
      </c>
      <c r="C8" s="23" t="s">
        <v>85</v>
      </c>
    </row>
    <row r="9" spans="1:13" x14ac:dyDescent="0.25">
      <c r="A9" s="23" t="s">
        <v>85</v>
      </c>
      <c r="B9" s="23" t="s">
        <v>10</v>
      </c>
      <c r="C9" s="23" t="s">
        <v>85</v>
      </c>
    </row>
    <row r="10" spans="1:13" x14ac:dyDescent="0.25">
      <c r="A10" s="23" t="s">
        <v>85</v>
      </c>
      <c r="B10" s="23" t="s">
        <v>9</v>
      </c>
      <c r="C10" s="23" t="s">
        <v>85</v>
      </c>
    </row>
    <row r="11" spans="1:13" x14ac:dyDescent="0.25">
      <c r="A11" s="23" t="s">
        <v>85</v>
      </c>
      <c r="B11" s="23" t="s">
        <v>10</v>
      </c>
      <c r="C11" s="23" t="s">
        <v>85</v>
      </c>
    </row>
    <row r="12" spans="1:13" x14ac:dyDescent="0.25">
      <c r="A12" s="23" t="s">
        <v>85</v>
      </c>
      <c r="B12" s="23" t="s">
        <v>9</v>
      </c>
      <c r="C12" s="23" t="s">
        <v>85</v>
      </c>
    </row>
    <row r="13" spans="1:13" x14ac:dyDescent="0.25">
      <c r="A13" s="23" t="s">
        <v>85</v>
      </c>
      <c r="B13" s="23" t="s">
        <v>9</v>
      </c>
      <c r="C13" s="23" t="s">
        <v>85</v>
      </c>
    </row>
    <row r="14" spans="1:13" x14ac:dyDescent="0.25">
      <c r="A14" s="23" t="s">
        <v>85</v>
      </c>
      <c r="B14" s="23" t="s">
        <v>9</v>
      </c>
      <c r="C14" s="23" t="s">
        <v>85</v>
      </c>
    </row>
    <row r="15" spans="1:13" x14ac:dyDescent="0.25">
      <c r="A15" s="23" t="s">
        <v>85</v>
      </c>
      <c r="B15" s="23" t="s">
        <v>9</v>
      </c>
      <c r="C15" s="23" t="s">
        <v>85</v>
      </c>
    </row>
    <row r="16" spans="1:13" x14ac:dyDescent="0.25">
      <c r="A16" s="23" t="s">
        <v>85</v>
      </c>
      <c r="B16" s="23" t="s">
        <v>9</v>
      </c>
      <c r="C16" s="23" t="s">
        <v>85</v>
      </c>
      <c r="M16" s="1">
        <v>11</v>
      </c>
    </row>
    <row r="17" spans="1:3" x14ac:dyDescent="0.25">
      <c r="A17" s="23" t="s">
        <v>85</v>
      </c>
      <c r="B17" s="23" t="s">
        <v>10</v>
      </c>
      <c r="C17" s="23" t="s">
        <v>85</v>
      </c>
    </row>
    <row r="18" spans="1:3" x14ac:dyDescent="0.25">
      <c r="A18" s="23"/>
      <c r="B18" s="23"/>
      <c r="C18" s="23"/>
    </row>
    <row r="19" spans="1:3" x14ac:dyDescent="0.25">
      <c r="A19" s="23"/>
      <c r="B19" s="23"/>
      <c r="C19" s="23"/>
    </row>
    <row r="20" spans="1:3" x14ac:dyDescent="0.25">
      <c r="A20" s="23"/>
      <c r="B20" s="23"/>
      <c r="C20" s="23"/>
    </row>
    <row r="21" spans="1:3" x14ac:dyDescent="0.25">
      <c r="A21" s="23"/>
      <c r="B21" s="23"/>
      <c r="C21" s="23"/>
    </row>
    <row r="22" spans="1:3" x14ac:dyDescent="0.25">
      <c r="A22" s="23"/>
      <c r="B22" s="23"/>
      <c r="C22" s="23"/>
    </row>
    <row r="23" spans="1:3" x14ac:dyDescent="0.25">
      <c r="A23" s="23"/>
      <c r="B23" s="23"/>
      <c r="C23" s="23"/>
    </row>
    <row r="24" spans="1:3" x14ac:dyDescent="0.25">
      <c r="A24" s="23"/>
      <c r="B24" s="23"/>
      <c r="C24" s="23"/>
    </row>
    <row r="25" spans="1:3" x14ac:dyDescent="0.25">
      <c r="A25" s="23"/>
      <c r="B25" s="23"/>
      <c r="C25" s="23"/>
    </row>
    <row r="26" spans="1:3" x14ac:dyDescent="0.25">
      <c r="A26" s="23"/>
      <c r="B26" s="23"/>
      <c r="C26" s="23"/>
    </row>
    <row r="27" spans="1:3" x14ac:dyDescent="0.25">
      <c r="A27" s="23"/>
      <c r="B27" s="23"/>
      <c r="C27" s="23"/>
    </row>
    <row r="28" spans="1:3" x14ac:dyDescent="0.25">
      <c r="A28" s="23"/>
      <c r="B28" s="23"/>
      <c r="C28" s="23"/>
    </row>
    <row r="29" spans="1:3" x14ac:dyDescent="0.25">
      <c r="A29" s="23"/>
      <c r="B29" s="23"/>
      <c r="C29" s="23"/>
    </row>
    <row r="30" spans="1:3" x14ac:dyDescent="0.25">
      <c r="A30" s="23"/>
      <c r="B30" s="23"/>
      <c r="C30" s="23"/>
    </row>
    <row r="31" spans="1:3" x14ac:dyDescent="0.25">
      <c r="A31" s="23"/>
      <c r="B31" s="23"/>
      <c r="C31" s="23"/>
    </row>
    <row r="32" spans="1:3" x14ac:dyDescent="0.25">
      <c r="A32" s="23"/>
      <c r="B32" s="23"/>
      <c r="C32" s="23"/>
    </row>
    <row r="33" spans="1:3" x14ac:dyDescent="0.25">
      <c r="A33" s="23"/>
      <c r="B33" s="23"/>
      <c r="C33" s="23"/>
    </row>
    <row r="34" spans="1:3" x14ac:dyDescent="0.25">
      <c r="A34" s="23"/>
      <c r="B34" s="23"/>
      <c r="C34" s="23"/>
    </row>
    <row r="35" spans="1:3" x14ac:dyDescent="0.25">
      <c r="A35" s="23"/>
      <c r="B35" s="23"/>
      <c r="C35" s="23"/>
    </row>
    <row r="36" spans="1:3" x14ac:dyDescent="0.25">
      <c r="A36" s="23"/>
      <c r="B36" s="23"/>
      <c r="C36" s="23"/>
    </row>
    <row r="37" spans="1:3" x14ac:dyDescent="0.25">
      <c r="A37" s="23"/>
      <c r="B37" s="23"/>
      <c r="C37" s="23"/>
    </row>
    <row r="38" spans="1:3" x14ac:dyDescent="0.25">
      <c r="A38" s="23"/>
      <c r="B38" s="23"/>
      <c r="C38" s="23"/>
    </row>
    <row r="39" spans="1:3" x14ac:dyDescent="0.25">
      <c r="A39" s="23"/>
      <c r="B39" s="23"/>
      <c r="C39" s="23"/>
    </row>
    <row r="40" spans="1:3" x14ac:dyDescent="0.25">
      <c r="A40" s="23"/>
      <c r="B40" s="23"/>
      <c r="C40" s="23"/>
    </row>
    <row r="41" spans="1:3" x14ac:dyDescent="0.25">
      <c r="A41" s="23"/>
      <c r="B41" s="23"/>
      <c r="C41" s="23"/>
    </row>
    <row r="42" spans="1:3" x14ac:dyDescent="0.25">
      <c r="A42" s="23"/>
      <c r="B42" s="23"/>
      <c r="C42" s="23"/>
    </row>
    <row r="43" spans="1:3" x14ac:dyDescent="0.25">
      <c r="A43" s="23"/>
      <c r="B43" s="23"/>
      <c r="C43" s="23"/>
    </row>
    <row r="44" spans="1:3" x14ac:dyDescent="0.25">
      <c r="A44" s="23"/>
      <c r="B44" s="23"/>
      <c r="C44" s="23"/>
    </row>
    <row r="45" spans="1:3" x14ac:dyDescent="0.25">
      <c r="A45" s="23"/>
      <c r="B45" s="23"/>
      <c r="C45" s="23"/>
    </row>
    <row r="46" spans="1:3" x14ac:dyDescent="0.25">
      <c r="A46" s="23"/>
      <c r="B46" s="23"/>
      <c r="C46" s="23"/>
    </row>
    <row r="47" spans="1:3" x14ac:dyDescent="0.25">
      <c r="A47" s="23"/>
      <c r="B47" s="23"/>
      <c r="C47" s="23"/>
    </row>
    <row r="48" spans="1:3" x14ac:dyDescent="0.25">
      <c r="A48" s="23"/>
      <c r="B48" s="23"/>
      <c r="C48" s="23"/>
    </row>
    <row r="49" spans="1:3" x14ac:dyDescent="0.25">
      <c r="A49" s="23"/>
      <c r="B49" s="23"/>
      <c r="C49" s="23"/>
    </row>
    <row r="50" spans="1:3" x14ac:dyDescent="0.25">
      <c r="A50" s="23"/>
      <c r="B50" s="23"/>
      <c r="C50" s="23"/>
    </row>
    <row r="51" spans="1:3" x14ac:dyDescent="0.25">
      <c r="A51" s="23"/>
      <c r="B51" s="23"/>
      <c r="C51" s="23"/>
    </row>
    <row r="52" spans="1:3" x14ac:dyDescent="0.25">
      <c r="A52" s="23"/>
      <c r="B52" s="23"/>
      <c r="C52" s="23"/>
    </row>
    <row r="53" spans="1:3" x14ac:dyDescent="0.25">
      <c r="A53" s="23"/>
      <c r="B53" s="23"/>
      <c r="C53" s="23"/>
    </row>
    <row r="54" spans="1:3" x14ac:dyDescent="0.25">
      <c r="A54" s="23"/>
      <c r="B54" s="23"/>
      <c r="C54" s="23"/>
    </row>
    <row r="55" spans="1:3" x14ac:dyDescent="0.25">
      <c r="A55" s="23"/>
      <c r="B55" s="23"/>
      <c r="C55" s="23"/>
    </row>
    <row r="56" spans="1:3" x14ac:dyDescent="0.25">
      <c r="A56" s="23"/>
      <c r="B56" s="23"/>
      <c r="C56" s="23"/>
    </row>
    <row r="57" spans="1:3" x14ac:dyDescent="0.25">
      <c r="A57" s="23"/>
      <c r="B57" s="23"/>
      <c r="C57" s="23"/>
    </row>
    <row r="58" spans="1:3" x14ac:dyDescent="0.25">
      <c r="A58" s="23"/>
      <c r="B58" s="23"/>
      <c r="C58" s="23"/>
    </row>
    <row r="59" spans="1:3" x14ac:dyDescent="0.25">
      <c r="A59" s="23"/>
      <c r="B59" s="23"/>
      <c r="C59" s="23"/>
    </row>
    <row r="60" spans="1:3" x14ac:dyDescent="0.25">
      <c r="A60" s="23"/>
      <c r="B60" s="23"/>
      <c r="C60" s="23"/>
    </row>
    <row r="61" spans="1:3" x14ac:dyDescent="0.25">
      <c r="A61" s="23"/>
      <c r="B61" s="23"/>
      <c r="C61" s="23"/>
    </row>
    <row r="62" spans="1:3" x14ac:dyDescent="0.25">
      <c r="A62" s="23"/>
      <c r="B62" s="23"/>
      <c r="C62" s="23"/>
    </row>
    <row r="63" spans="1:3" x14ac:dyDescent="0.25">
      <c r="A63" s="23"/>
      <c r="B63" s="23"/>
      <c r="C63" s="23"/>
    </row>
    <row r="64" spans="1:3" x14ac:dyDescent="0.25">
      <c r="A64" s="23"/>
      <c r="B64" s="23"/>
      <c r="C64" s="23"/>
    </row>
    <row r="65" spans="1:3" x14ac:dyDescent="0.25">
      <c r="A65" s="23"/>
      <c r="B65" s="23"/>
      <c r="C65" s="23"/>
    </row>
    <row r="66" spans="1:3" x14ac:dyDescent="0.25">
      <c r="A66" s="23"/>
      <c r="B66" s="23"/>
      <c r="C66" s="23"/>
    </row>
    <row r="67" spans="1:3" x14ac:dyDescent="0.25">
      <c r="A67" s="23"/>
      <c r="B67" s="23"/>
      <c r="C67" s="23"/>
    </row>
    <row r="68" spans="1:3" x14ac:dyDescent="0.25">
      <c r="A68" s="23"/>
      <c r="B68" s="23"/>
      <c r="C68" s="23"/>
    </row>
    <row r="69" spans="1:3" x14ac:dyDescent="0.25">
      <c r="A69" s="23"/>
      <c r="B69" s="23"/>
      <c r="C69" s="23"/>
    </row>
    <row r="70" spans="1:3" x14ac:dyDescent="0.25">
      <c r="A70" s="23"/>
      <c r="B70" s="23"/>
      <c r="C70" s="23"/>
    </row>
    <row r="71" spans="1:3" x14ac:dyDescent="0.25">
      <c r="A71" s="23"/>
      <c r="B71" s="23"/>
      <c r="C71" s="23"/>
    </row>
    <row r="72" spans="1:3" x14ac:dyDescent="0.25">
      <c r="A72" s="23"/>
      <c r="B72" s="23"/>
      <c r="C72" s="23"/>
    </row>
    <row r="73" spans="1:3" x14ac:dyDescent="0.25">
      <c r="A73" s="23"/>
      <c r="B73" s="23"/>
      <c r="C73" s="23"/>
    </row>
    <row r="74" spans="1:3" x14ac:dyDescent="0.25">
      <c r="A74" s="23"/>
      <c r="B74" s="23"/>
      <c r="C74" s="23"/>
    </row>
  </sheetData>
  <sheetProtection insertRows="0" deleteRows="0" selectLockedCells="1" sort="0" autoFilter="0"/>
  <sortState xmlns:xlrd2="http://schemas.microsoft.com/office/spreadsheetml/2017/richdata2" ref="A3:C17">
    <sortCondition ref="A3:A17"/>
  </sortState>
  <dataValidations count="1">
    <dataValidation type="list" allowBlank="1" showInputMessage="1" showErrorMessage="1" sqref="B3:B74" xr:uid="{00000000-0002-0000-0000-000000000000}">
      <formula1>Type</formula1>
    </dataValidation>
  </dataValidations>
  <pageMargins left="0.7" right="0.7" top="0.75" bottom="0.75" header="0.3" footer="0.3"/>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
  <sheetViews>
    <sheetView showGridLines="0" showWhiteSpace="0" workbookViewId="0">
      <selection activeCell="D3" sqref="D3"/>
    </sheetView>
  </sheetViews>
  <sheetFormatPr baseColWidth="10" defaultColWidth="8.85546875" defaultRowHeight="15" x14ac:dyDescent="0.25"/>
  <cols>
    <col min="1" max="1" width="3.28515625" style="21" customWidth="1"/>
    <col min="2" max="2" width="25.7109375" style="1" customWidth="1"/>
    <col min="3" max="3" width="57" style="1" customWidth="1"/>
    <col min="4" max="4" width="13" style="1" customWidth="1"/>
    <col min="5" max="5" width="21.7109375" style="1" customWidth="1"/>
    <col min="6" max="6" width="9.85546875" style="1" customWidth="1"/>
    <col min="7" max="7" width="53.140625" style="1" customWidth="1"/>
    <col min="8" max="8" width="58.28515625" style="1" bestFit="1" customWidth="1"/>
    <col min="9" max="16384" width="8.85546875" style="1"/>
  </cols>
  <sheetData>
    <row r="1" spans="1:8" ht="71.25" customHeight="1" x14ac:dyDescent="0.25">
      <c r="B1" s="15"/>
      <c r="C1" s="36"/>
      <c r="D1" s="36"/>
      <c r="E1" s="36"/>
      <c r="F1" s="16"/>
    </row>
    <row r="2" spans="1:8" s="2" customFormat="1" ht="17.100000000000001" customHeight="1" x14ac:dyDescent="0.25">
      <c r="A2" s="35" t="s">
        <v>12</v>
      </c>
      <c r="B2" s="34" t="s">
        <v>7</v>
      </c>
      <c r="C2" s="34" t="s">
        <v>13</v>
      </c>
      <c r="D2" s="34" t="s">
        <v>14</v>
      </c>
      <c r="E2" s="34" t="s">
        <v>15</v>
      </c>
      <c r="F2" s="34" t="s">
        <v>16</v>
      </c>
      <c r="G2" s="34" t="s">
        <v>17</v>
      </c>
      <c r="H2" s="34" t="s">
        <v>18</v>
      </c>
    </row>
    <row r="3" spans="1:8" x14ac:dyDescent="0.25">
      <c r="A3" s="22">
        <v>1</v>
      </c>
      <c r="B3" s="23" t="s">
        <v>85</v>
      </c>
      <c r="C3" s="23" t="s">
        <v>85</v>
      </c>
      <c r="D3" s="23" t="s">
        <v>19</v>
      </c>
      <c r="E3" s="23" t="s">
        <v>24</v>
      </c>
      <c r="F3" s="23" t="s">
        <v>29</v>
      </c>
      <c r="G3" s="23" t="s">
        <v>85</v>
      </c>
      <c r="H3" s="23"/>
    </row>
    <row r="4" spans="1:8" x14ac:dyDescent="0.25">
      <c r="A4" s="22">
        <f>A3+1</f>
        <v>2</v>
      </c>
      <c r="B4" s="23" t="s">
        <v>85</v>
      </c>
      <c r="C4" s="23" t="s">
        <v>85</v>
      </c>
      <c r="D4" s="23" t="s">
        <v>22</v>
      </c>
      <c r="E4" s="23" t="s">
        <v>24</v>
      </c>
      <c r="F4" s="23" t="s">
        <v>31</v>
      </c>
      <c r="G4" s="23" t="s">
        <v>85</v>
      </c>
      <c r="H4" s="23" t="s">
        <v>85</v>
      </c>
    </row>
    <row r="5" spans="1:8" x14ac:dyDescent="0.25">
      <c r="A5" s="22">
        <f t="shared" ref="A5:A68" si="0">A4+1</f>
        <v>3</v>
      </c>
      <c r="B5" s="23" t="s">
        <v>85</v>
      </c>
      <c r="C5" s="23" t="s">
        <v>85</v>
      </c>
      <c r="D5" s="23" t="s">
        <v>19</v>
      </c>
      <c r="E5" s="23" t="s">
        <v>26</v>
      </c>
      <c r="F5" s="23" t="s">
        <v>29</v>
      </c>
      <c r="G5" s="23" t="s">
        <v>85</v>
      </c>
      <c r="H5" s="23" t="s">
        <v>85</v>
      </c>
    </row>
    <row r="6" spans="1:8" x14ac:dyDescent="0.25">
      <c r="A6" s="22">
        <f t="shared" si="0"/>
        <v>4</v>
      </c>
      <c r="B6" s="23" t="s">
        <v>85</v>
      </c>
      <c r="C6" s="23" t="s">
        <v>85</v>
      </c>
      <c r="D6" s="40" t="s">
        <v>19</v>
      </c>
      <c r="E6" s="40" t="s">
        <v>24</v>
      </c>
      <c r="F6" s="40" t="s">
        <v>29</v>
      </c>
      <c r="G6" s="23" t="s">
        <v>85</v>
      </c>
      <c r="H6" s="23" t="s">
        <v>85</v>
      </c>
    </row>
    <row r="7" spans="1:8" x14ac:dyDescent="0.25">
      <c r="A7" s="22">
        <f t="shared" si="0"/>
        <v>5</v>
      </c>
      <c r="B7" s="23" t="s">
        <v>85</v>
      </c>
      <c r="C7" s="23" t="s">
        <v>85</v>
      </c>
      <c r="D7" s="40" t="s">
        <v>19</v>
      </c>
      <c r="E7" s="40" t="s">
        <v>24</v>
      </c>
      <c r="F7" s="40" t="s">
        <v>29</v>
      </c>
      <c r="G7" s="23" t="s">
        <v>85</v>
      </c>
      <c r="H7" s="23" t="s">
        <v>85</v>
      </c>
    </row>
    <row r="8" spans="1:8" x14ac:dyDescent="0.25">
      <c r="A8" s="22">
        <f t="shared" si="0"/>
        <v>6</v>
      </c>
      <c r="B8" s="23" t="s">
        <v>85</v>
      </c>
      <c r="C8" s="23" t="s">
        <v>85</v>
      </c>
      <c r="D8" s="37" t="s">
        <v>21</v>
      </c>
      <c r="E8" s="37" t="s">
        <v>24</v>
      </c>
      <c r="F8" s="37" t="s">
        <v>30</v>
      </c>
      <c r="G8" s="23" t="s">
        <v>85</v>
      </c>
      <c r="H8" s="23" t="s">
        <v>85</v>
      </c>
    </row>
    <row r="9" spans="1:8" x14ac:dyDescent="0.25">
      <c r="A9" s="22">
        <f t="shared" si="0"/>
        <v>7</v>
      </c>
      <c r="B9" s="23" t="s">
        <v>85</v>
      </c>
      <c r="C9" s="23" t="s">
        <v>85</v>
      </c>
      <c r="D9" s="40" t="s">
        <v>19</v>
      </c>
      <c r="E9" s="40" t="s">
        <v>24</v>
      </c>
      <c r="F9" s="40" t="s">
        <v>30</v>
      </c>
      <c r="G9" s="23" t="s">
        <v>85</v>
      </c>
      <c r="H9" s="23" t="s">
        <v>85</v>
      </c>
    </row>
    <row r="10" spans="1:8" x14ac:dyDescent="0.25">
      <c r="A10" s="22">
        <f t="shared" si="0"/>
        <v>8</v>
      </c>
      <c r="B10" s="23" t="s">
        <v>85</v>
      </c>
      <c r="C10" s="23" t="s">
        <v>85</v>
      </c>
      <c r="D10" s="37" t="s">
        <v>21</v>
      </c>
      <c r="E10" s="37" t="s">
        <v>24</v>
      </c>
      <c r="F10" s="37" t="s">
        <v>29</v>
      </c>
      <c r="G10" s="23" t="s">
        <v>85</v>
      </c>
      <c r="H10" s="23" t="s">
        <v>85</v>
      </c>
    </row>
    <row r="11" spans="1:8" x14ac:dyDescent="0.25">
      <c r="A11" s="22">
        <f t="shared" si="0"/>
        <v>9</v>
      </c>
      <c r="B11" s="23" t="s">
        <v>85</v>
      </c>
      <c r="C11" s="23" t="s">
        <v>85</v>
      </c>
      <c r="D11" s="40" t="s">
        <v>19</v>
      </c>
      <c r="E11" s="40" t="s">
        <v>25</v>
      </c>
      <c r="F11" s="40" t="s">
        <v>30</v>
      </c>
      <c r="G11" s="23" t="s">
        <v>85</v>
      </c>
      <c r="H11" s="23" t="s">
        <v>85</v>
      </c>
    </row>
    <row r="12" spans="1:8" x14ac:dyDescent="0.25">
      <c r="A12" s="22">
        <f t="shared" si="0"/>
        <v>10</v>
      </c>
      <c r="B12" s="23" t="s">
        <v>85</v>
      </c>
      <c r="C12" s="23" t="s">
        <v>85</v>
      </c>
      <c r="D12" s="42" t="s">
        <v>19</v>
      </c>
      <c r="E12" s="42" t="s">
        <v>26</v>
      </c>
      <c r="F12" s="42" t="s">
        <v>30</v>
      </c>
      <c r="G12" s="23" t="s">
        <v>85</v>
      </c>
      <c r="H12" s="23" t="s">
        <v>85</v>
      </c>
    </row>
    <row r="13" spans="1:8" x14ac:dyDescent="0.25">
      <c r="A13" s="22">
        <f t="shared" si="0"/>
        <v>11</v>
      </c>
      <c r="B13" s="23" t="s">
        <v>85</v>
      </c>
      <c r="C13" s="23" t="s">
        <v>85</v>
      </c>
      <c r="D13" s="42" t="s">
        <v>19</v>
      </c>
      <c r="E13" s="42" t="s">
        <v>26</v>
      </c>
      <c r="F13" s="42" t="s">
        <v>30</v>
      </c>
      <c r="G13" s="23" t="s">
        <v>85</v>
      </c>
      <c r="H13" s="23" t="s">
        <v>85</v>
      </c>
    </row>
    <row r="14" spans="1:8" x14ac:dyDescent="0.25">
      <c r="A14" s="22">
        <f t="shared" si="0"/>
        <v>12</v>
      </c>
      <c r="B14" s="23" t="s">
        <v>85</v>
      </c>
      <c r="C14" s="23" t="s">
        <v>85</v>
      </c>
      <c r="D14" s="42" t="s">
        <v>19</v>
      </c>
      <c r="E14" s="42" t="s">
        <v>26</v>
      </c>
      <c r="F14" s="42" t="s">
        <v>30</v>
      </c>
      <c r="G14" s="23" t="s">
        <v>85</v>
      </c>
      <c r="H14" s="23" t="s">
        <v>85</v>
      </c>
    </row>
    <row r="15" spans="1:8" x14ac:dyDescent="0.25">
      <c r="A15" s="22">
        <f t="shared" si="0"/>
        <v>13</v>
      </c>
      <c r="B15" s="23" t="s">
        <v>85</v>
      </c>
      <c r="C15" s="23" t="s">
        <v>85</v>
      </c>
      <c r="D15" s="41" t="s">
        <v>19</v>
      </c>
      <c r="E15" s="41" t="s">
        <v>26</v>
      </c>
      <c r="F15" s="41" t="s">
        <v>30</v>
      </c>
      <c r="G15" s="23" t="s">
        <v>85</v>
      </c>
      <c r="H15" s="23" t="s">
        <v>85</v>
      </c>
    </row>
    <row r="16" spans="1:8" x14ac:dyDescent="0.25">
      <c r="A16" s="22">
        <f t="shared" si="0"/>
        <v>14</v>
      </c>
      <c r="B16" s="23" t="s">
        <v>85</v>
      </c>
      <c r="C16" s="23" t="s">
        <v>85</v>
      </c>
      <c r="D16" s="41" t="s">
        <v>22</v>
      </c>
      <c r="E16" s="41" t="s">
        <v>26</v>
      </c>
      <c r="F16" s="41" t="s">
        <v>31</v>
      </c>
      <c r="G16" s="23" t="s">
        <v>85</v>
      </c>
      <c r="H16" s="23" t="s">
        <v>85</v>
      </c>
    </row>
    <row r="17" spans="1:8" x14ac:dyDescent="0.25">
      <c r="A17" s="22">
        <f t="shared" si="0"/>
        <v>15</v>
      </c>
      <c r="B17" s="23" t="s">
        <v>85</v>
      </c>
      <c r="C17" s="23" t="s">
        <v>85</v>
      </c>
      <c r="D17" s="37" t="s">
        <v>21</v>
      </c>
      <c r="E17" s="37" t="s">
        <v>26</v>
      </c>
      <c r="F17" s="37" t="s">
        <v>31</v>
      </c>
      <c r="G17" s="23" t="s">
        <v>85</v>
      </c>
      <c r="H17" s="23" t="s">
        <v>85</v>
      </c>
    </row>
    <row r="18" spans="1:8" x14ac:dyDescent="0.25">
      <c r="A18" s="22">
        <f t="shared" si="0"/>
        <v>16</v>
      </c>
      <c r="B18" s="23" t="s">
        <v>85</v>
      </c>
      <c r="C18" s="23" t="s">
        <v>85</v>
      </c>
      <c r="D18" s="41" t="s">
        <v>19</v>
      </c>
      <c r="E18" s="41" t="s">
        <v>24</v>
      </c>
      <c r="F18" s="41" t="s">
        <v>29</v>
      </c>
      <c r="G18" s="23" t="s">
        <v>85</v>
      </c>
      <c r="H18" s="23"/>
    </row>
    <row r="19" spans="1:8" x14ac:dyDescent="0.25">
      <c r="A19" s="22">
        <f t="shared" si="0"/>
        <v>17</v>
      </c>
      <c r="B19" s="23" t="s">
        <v>85</v>
      </c>
      <c r="C19" s="23" t="s">
        <v>85</v>
      </c>
      <c r="D19" s="23" t="s">
        <v>19</v>
      </c>
      <c r="E19" s="23" t="s">
        <v>24</v>
      </c>
      <c r="F19" s="23" t="s">
        <v>29</v>
      </c>
      <c r="G19" s="23" t="s">
        <v>85</v>
      </c>
      <c r="H19" s="23"/>
    </row>
    <row r="20" spans="1:8" x14ac:dyDescent="0.25">
      <c r="A20" s="22">
        <f t="shared" si="0"/>
        <v>18</v>
      </c>
      <c r="B20" s="23" t="s">
        <v>85</v>
      </c>
      <c r="C20" s="23" t="s">
        <v>85</v>
      </c>
      <c r="D20" s="23" t="s">
        <v>19</v>
      </c>
      <c r="E20" s="23" t="s">
        <v>24</v>
      </c>
      <c r="F20" s="23" t="s">
        <v>29</v>
      </c>
      <c r="G20" s="23" t="s">
        <v>85</v>
      </c>
      <c r="H20" s="23"/>
    </row>
    <row r="21" spans="1:8" x14ac:dyDescent="0.25">
      <c r="A21" s="22">
        <f t="shared" si="0"/>
        <v>19</v>
      </c>
      <c r="B21" s="23" t="s">
        <v>85</v>
      </c>
      <c r="C21" s="23" t="s">
        <v>85</v>
      </c>
      <c r="D21" s="23" t="s">
        <v>19</v>
      </c>
      <c r="E21" s="23" t="s">
        <v>24</v>
      </c>
      <c r="F21" s="23" t="s">
        <v>29</v>
      </c>
      <c r="G21" s="23" t="s">
        <v>85</v>
      </c>
      <c r="H21" s="23"/>
    </row>
    <row r="22" spans="1:8" x14ac:dyDescent="0.25">
      <c r="A22" s="22">
        <f t="shared" si="0"/>
        <v>20</v>
      </c>
      <c r="B22" s="23" t="s">
        <v>85</v>
      </c>
      <c r="C22" s="23" t="s">
        <v>85</v>
      </c>
      <c r="D22" s="23" t="s">
        <v>19</v>
      </c>
      <c r="E22" s="23" t="s">
        <v>24</v>
      </c>
      <c r="F22" s="23" t="s">
        <v>29</v>
      </c>
      <c r="G22" s="23" t="s">
        <v>85</v>
      </c>
      <c r="H22" s="23" t="s">
        <v>85</v>
      </c>
    </row>
    <row r="23" spans="1:8" x14ac:dyDescent="0.25">
      <c r="A23" s="22">
        <f t="shared" si="0"/>
        <v>21</v>
      </c>
      <c r="B23" s="23" t="s">
        <v>85</v>
      </c>
      <c r="C23" s="23" t="s">
        <v>85</v>
      </c>
      <c r="D23" s="23" t="s">
        <v>19</v>
      </c>
      <c r="E23" s="23" t="s">
        <v>26</v>
      </c>
      <c r="F23" s="23" t="s">
        <v>30</v>
      </c>
      <c r="G23" s="23" t="s">
        <v>85</v>
      </c>
      <c r="H23" s="23" t="s">
        <v>85</v>
      </c>
    </row>
    <row r="24" spans="1:8" x14ac:dyDescent="0.25">
      <c r="A24" s="22">
        <f t="shared" si="0"/>
        <v>22</v>
      </c>
      <c r="B24" s="23" t="s">
        <v>85</v>
      </c>
      <c r="C24" s="23" t="s">
        <v>85</v>
      </c>
      <c r="D24" s="23" t="s">
        <v>19</v>
      </c>
      <c r="E24" s="23" t="s">
        <v>26</v>
      </c>
      <c r="F24" s="23" t="s">
        <v>30</v>
      </c>
      <c r="G24" s="23" t="s">
        <v>85</v>
      </c>
      <c r="H24" s="23" t="s">
        <v>85</v>
      </c>
    </row>
    <row r="25" spans="1:8" x14ac:dyDescent="0.25">
      <c r="A25" s="22">
        <f t="shared" si="0"/>
        <v>23</v>
      </c>
      <c r="B25" s="23" t="s">
        <v>85</v>
      </c>
      <c r="C25" s="23" t="s">
        <v>85</v>
      </c>
      <c r="D25" s="23" t="s">
        <v>19</v>
      </c>
      <c r="E25" s="23" t="s">
        <v>26</v>
      </c>
      <c r="F25" s="23" t="s">
        <v>30</v>
      </c>
      <c r="G25" s="23" t="s">
        <v>85</v>
      </c>
      <c r="H25" s="23" t="s">
        <v>85</v>
      </c>
    </row>
    <row r="26" spans="1:8" x14ac:dyDescent="0.25">
      <c r="A26" s="22">
        <f t="shared" si="0"/>
        <v>24</v>
      </c>
      <c r="B26" s="23" t="s">
        <v>85</v>
      </c>
      <c r="C26" s="23" t="s">
        <v>85</v>
      </c>
      <c r="D26" s="38" t="s">
        <v>19</v>
      </c>
      <c r="E26" s="38" t="s">
        <v>26</v>
      </c>
      <c r="F26" s="38" t="s">
        <v>30</v>
      </c>
      <c r="G26" s="23" t="s">
        <v>85</v>
      </c>
      <c r="H26" s="23" t="s">
        <v>85</v>
      </c>
    </row>
    <row r="27" spans="1:8" x14ac:dyDescent="0.25">
      <c r="A27" s="22">
        <f t="shared" si="0"/>
        <v>25</v>
      </c>
      <c r="B27" s="23" t="s">
        <v>85</v>
      </c>
      <c r="C27" s="23" t="s">
        <v>85</v>
      </c>
      <c r="D27" s="38" t="s">
        <v>19</v>
      </c>
      <c r="E27" s="38" t="s">
        <v>27</v>
      </c>
      <c r="F27" s="38" t="s">
        <v>30</v>
      </c>
      <c r="G27" s="23" t="s">
        <v>85</v>
      </c>
      <c r="H27" s="23" t="s">
        <v>85</v>
      </c>
    </row>
    <row r="28" spans="1:8" x14ac:dyDescent="0.25">
      <c r="A28" s="22">
        <f t="shared" si="0"/>
        <v>26</v>
      </c>
      <c r="B28" s="23" t="s">
        <v>85</v>
      </c>
      <c r="C28" s="23" t="s">
        <v>85</v>
      </c>
      <c r="D28" s="38" t="s">
        <v>19</v>
      </c>
      <c r="E28" s="38" t="s">
        <v>27</v>
      </c>
      <c r="F28" s="38" t="s">
        <v>30</v>
      </c>
      <c r="G28" s="23" t="s">
        <v>85</v>
      </c>
      <c r="H28" s="23" t="s">
        <v>85</v>
      </c>
    </row>
    <row r="29" spans="1:8" x14ac:dyDescent="0.25">
      <c r="A29" s="22">
        <f t="shared" si="0"/>
        <v>27</v>
      </c>
      <c r="B29" s="23" t="s">
        <v>85</v>
      </c>
      <c r="C29" s="23" t="s">
        <v>85</v>
      </c>
      <c r="D29" s="38" t="s">
        <v>22</v>
      </c>
      <c r="E29" s="38" t="s">
        <v>27</v>
      </c>
      <c r="F29" s="38" t="s">
        <v>30</v>
      </c>
      <c r="G29" s="23" t="s">
        <v>85</v>
      </c>
      <c r="H29" s="23" t="s">
        <v>85</v>
      </c>
    </row>
    <row r="30" spans="1:8" x14ac:dyDescent="0.25">
      <c r="A30" s="22">
        <f t="shared" si="0"/>
        <v>28</v>
      </c>
      <c r="B30" s="23" t="s">
        <v>85</v>
      </c>
      <c r="C30" s="23" t="s">
        <v>85</v>
      </c>
      <c r="D30" s="38" t="s">
        <v>19</v>
      </c>
      <c r="E30" s="38" t="s">
        <v>24</v>
      </c>
      <c r="F30" s="38" t="s">
        <v>31</v>
      </c>
      <c r="G30" s="23" t="s">
        <v>85</v>
      </c>
      <c r="H30" s="23"/>
    </row>
    <row r="31" spans="1:8" x14ac:dyDescent="0.25">
      <c r="A31" s="22">
        <f t="shared" si="0"/>
        <v>29</v>
      </c>
      <c r="B31" s="23" t="s">
        <v>85</v>
      </c>
      <c r="C31" s="23" t="s">
        <v>85</v>
      </c>
      <c r="D31" s="38" t="s">
        <v>19</v>
      </c>
      <c r="E31" s="38" t="s">
        <v>24</v>
      </c>
      <c r="F31" s="38" t="s">
        <v>31</v>
      </c>
      <c r="G31" s="23" t="s">
        <v>85</v>
      </c>
      <c r="H31" s="23" t="s">
        <v>85</v>
      </c>
    </row>
    <row r="32" spans="1:8" x14ac:dyDescent="0.25">
      <c r="A32" s="22">
        <f t="shared" si="0"/>
        <v>30</v>
      </c>
      <c r="B32" s="23" t="s">
        <v>85</v>
      </c>
      <c r="C32" s="23" t="s">
        <v>85</v>
      </c>
      <c r="D32" s="39" t="s">
        <v>19</v>
      </c>
      <c r="E32" s="39" t="s">
        <v>26</v>
      </c>
      <c r="F32" s="39" t="s">
        <v>29</v>
      </c>
      <c r="G32" s="23" t="s">
        <v>85</v>
      </c>
      <c r="H32" s="23" t="s">
        <v>85</v>
      </c>
    </row>
    <row r="33" spans="1:8" x14ac:dyDescent="0.25">
      <c r="A33" s="22">
        <f t="shared" si="0"/>
        <v>31</v>
      </c>
      <c r="B33" s="23" t="s">
        <v>86</v>
      </c>
      <c r="C33" s="23" t="s">
        <v>85</v>
      </c>
      <c r="D33" s="39" t="s">
        <v>19</v>
      </c>
      <c r="E33" s="39" t="s">
        <v>26</v>
      </c>
      <c r="F33" s="39" t="s">
        <v>30</v>
      </c>
      <c r="G33" s="23" t="s">
        <v>85</v>
      </c>
      <c r="H33" s="23" t="s">
        <v>85</v>
      </c>
    </row>
    <row r="34" spans="1:8" x14ac:dyDescent="0.25">
      <c r="A34" s="22">
        <f t="shared" si="0"/>
        <v>32</v>
      </c>
      <c r="B34" s="23" t="s">
        <v>85</v>
      </c>
      <c r="C34" s="23" t="s">
        <v>85</v>
      </c>
      <c r="D34" s="37" t="s">
        <v>21</v>
      </c>
      <c r="E34" s="37" t="s">
        <v>26</v>
      </c>
      <c r="F34" s="37" t="s">
        <v>30</v>
      </c>
      <c r="G34" s="23" t="s">
        <v>85</v>
      </c>
      <c r="H34" s="23" t="s">
        <v>85</v>
      </c>
    </row>
    <row r="35" spans="1:8" x14ac:dyDescent="0.25">
      <c r="A35" s="22">
        <f t="shared" si="0"/>
        <v>33</v>
      </c>
      <c r="B35" s="23" t="s">
        <v>85</v>
      </c>
      <c r="C35" s="23" t="s">
        <v>85</v>
      </c>
      <c r="D35" s="39" t="s">
        <v>19</v>
      </c>
      <c r="E35" s="39" t="s">
        <v>24</v>
      </c>
      <c r="F35" s="39" t="s">
        <v>30</v>
      </c>
      <c r="G35" s="23" t="s">
        <v>85</v>
      </c>
      <c r="H35" s="23" t="s">
        <v>85</v>
      </c>
    </row>
    <row r="36" spans="1:8" x14ac:dyDescent="0.25">
      <c r="A36" s="22">
        <f t="shared" si="0"/>
        <v>34</v>
      </c>
      <c r="B36" s="23" t="s">
        <v>85</v>
      </c>
      <c r="C36" s="23" t="s">
        <v>85</v>
      </c>
      <c r="D36" s="39" t="s">
        <v>19</v>
      </c>
      <c r="E36" s="39" t="s">
        <v>24</v>
      </c>
      <c r="F36" s="39" t="s">
        <v>30</v>
      </c>
      <c r="G36" s="23" t="s">
        <v>85</v>
      </c>
      <c r="H36" s="23"/>
    </row>
    <row r="37" spans="1:8" x14ac:dyDescent="0.25">
      <c r="A37" s="22">
        <f t="shared" si="0"/>
        <v>35</v>
      </c>
      <c r="B37" s="23"/>
      <c r="C37" s="24"/>
      <c r="D37" s="23"/>
      <c r="E37" s="23"/>
      <c r="F37" s="23"/>
      <c r="G37" s="23"/>
      <c r="H37" s="23"/>
    </row>
    <row r="38" spans="1:8" x14ac:dyDescent="0.25">
      <c r="A38" s="22">
        <f t="shared" si="0"/>
        <v>36</v>
      </c>
      <c r="B38" s="25"/>
      <c r="C38" s="24"/>
      <c r="D38" s="23"/>
      <c r="E38" s="23"/>
      <c r="F38" s="23"/>
      <c r="G38" s="23"/>
      <c r="H38" s="23"/>
    </row>
    <row r="39" spans="1:8" x14ac:dyDescent="0.25">
      <c r="A39" s="22">
        <f t="shared" si="0"/>
        <v>37</v>
      </c>
      <c r="B39" s="23"/>
      <c r="C39" s="24"/>
      <c r="D39" s="23"/>
      <c r="E39" s="23"/>
      <c r="F39" s="23"/>
      <c r="G39" s="23"/>
      <c r="H39" s="23"/>
    </row>
    <row r="40" spans="1:8" x14ac:dyDescent="0.25">
      <c r="A40" s="22">
        <f t="shared" si="0"/>
        <v>38</v>
      </c>
      <c r="B40" s="23"/>
      <c r="C40" s="24"/>
      <c r="D40" s="23"/>
      <c r="E40" s="23"/>
      <c r="F40" s="23"/>
      <c r="G40" s="23"/>
      <c r="H40" s="23"/>
    </row>
    <row r="41" spans="1:8" x14ac:dyDescent="0.25">
      <c r="A41" s="22">
        <f t="shared" si="0"/>
        <v>39</v>
      </c>
      <c r="B41" s="23"/>
      <c r="C41" s="24"/>
      <c r="D41" s="23"/>
      <c r="E41" s="23"/>
      <c r="F41" s="23"/>
      <c r="G41" s="23"/>
      <c r="H41" s="23"/>
    </row>
    <row r="42" spans="1:8" x14ac:dyDescent="0.25">
      <c r="A42" s="22">
        <f t="shared" si="0"/>
        <v>40</v>
      </c>
      <c r="B42" s="23"/>
      <c r="C42" s="24"/>
      <c r="D42" s="23"/>
      <c r="E42" s="23"/>
      <c r="F42" s="23"/>
      <c r="G42" s="23"/>
      <c r="H42" s="23"/>
    </row>
    <row r="43" spans="1:8" x14ac:dyDescent="0.25">
      <c r="A43" s="22">
        <f t="shared" si="0"/>
        <v>41</v>
      </c>
      <c r="B43" s="23"/>
      <c r="C43" s="24"/>
      <c r="D43" s="23"/>
      <c r="E43" s="23"/>
      <c r="F43" s="23"/>
      <c r="G43" s="23"/>
      <c r="H43" s="23"/>
    </row>
    <row r="44" spans="1:8" x14ac:dyDescent="0.25">
      <c r="A44" s="22">
        <f t="shared" si="0"/>
        <v>42</v>
      </c>
      <c r="B44" s="23"/>
      <c r="C44" s="24"/>
      <c r="D44" s="23"/>
      <c r="E44" s="23"/>
      <c r="F44" s="23"/>
      <c r="G44" s="23"/>
      <c r="H44" s="23"/>
    </row>
    <row r="45" spans="1:8" x14ac:dyDescent="0.25">
      <c r="A45" s="22">
        <f t="shared" si="0"/>
        <v>43</v>
      </c>
      <c r="B45" s="23"/>
      <c r="C45" s="24"/>
      <c r="D45" s="23"/>
      <c r="E45" s="23"/>
      <c r="F45" s="23"/>
      <c r="G45" s="23"/>
      <c r="H45" s="23"/>
    </row>
    <row r="46" spans="1:8" x14ac:dyDescent="0.25">
      <c r="A46" s="22">
        <f t="shared" si="0"/>
        <v>44</v>
      </c>
      <c r="B46" s="23"/>
      <c r="C46" s="24"/>
      <c r="D46" s="23"/>
      <c r="E46" s="23"/>
      <c r="F46" s="23"/>
      <c r="G46" s="23"/>
      <c r="H46" s="23"/>
    </row>
    <row r="47" spans="1:8" x14ac:dyDescent="0.25">
      <c r="A47" s="22">
        <f t="shared" si="0"/>
        <v>45</v>
      </c>
      <c r="B47" s="23"/>
      <c r="C47" s="24"/>
      <c r="D47" s="23"/>
      <c r="E47" s="23"/>
      <c r="F47" s="23"/>
      <c r="G47" s="23"/>
      <c r="H47" s="23"/>
    </row>
    <row r="48" spans="1:8" x14ac:dyDescent="0.25">
      <c r="A48" s="22">
        <f t="shared" si="0"/>
        <v>46</v>
      </c>
      <c r="B48" s="23"/>
      <c r="C48" s="24"/>
      <c r="D48" s="23"/>
      <c r="E48" s="23"/>
      <c r="F48" s="23"/>
      <c r="G48" s="23"/>
      <c r="H48" s="23"/>
    </row>
    <row r="49" spans="1:8" x14ac:dyDescent="0.25">
      <c r="A49" s="22">
        <f t="shared" si="0"/>
        <v>47</v>
      </c>
      <c r="B49" s="23"/>
      <c r="C49" s="24"/>
      <c r="D49" s="23"/>
      <c r="E49" s="23"/>
      <c r="F49" s="23"/>
      <c r="G49" s="23"/>
      <c r="H49" s="23"/>
    </row>
    <row r="50" spans="1:8" x14ac:dyDescent="0.25">
      <c r="A50" s="22">
        <f t="shared" si="0"/>
        <v>48</v>
      </c>
      <c r="B50" s="23"/>
      <c r="C50" s="24"/>
      <c r="D50" s="23"/>
      <c r="E50" s="23"/>
      <c r="F50" s="23"/>
      <c r="G50" s="23"/>
      <c r="H50" s="23"/>
    </row>
    <row r="51" spans="1:8" x14ac:dyDescent="0.25">
      <c r="A51" s="22">
        <f t="shared" si="0"/>
        <v>49</v>
      </c>
      <c r="B51" s="23"/>
      <c r="C51" s="24"/>
      <c r="D51" s="23"/>
      <c r="E51" s="23"/>
      <c r="F51" s="23"/>
      <c r="G51" s="23"/>
      <c r="H51" s="23"/>
    </row>
    <row r="52" spans="1:8" x14ac:dyDescent="0.25">
      <c r="A52" s="22">
        <f t="shared" si="0"/>
        <v>50</v>
      </c>
      <c r="B52" s="23"/>
      <c r="C52" s="24"/>
      <c r="D52" s="23"/>
      <c r="E52" s="23"/>
      <c r="F52" s="23"/>
      <c r="G52" s="23"/>
      <c r="H52" s="23"/>
    </row>
    <row r="53" spans="1:8" x14ac:dyDescent="0.25">
      <c r="A53" s="22">
        <f t="shared" si="0"/>
        <v>51</v>
      </c>
      <c r="B53" s="23"/>
      <c r="C53" s="24"/>
      <c r="D53" s="23"/>
      <c r="E53" s="23"/>
      <c r="F53" s="23"/>
      <c r="G53" s="23"/>
      <c r="H53" s="23"/>
    </row>
    <row r="54" spans="1:8" x14ac:dyDescent="0.25">
      <c r="A54" s="22">
        <f t="shared" si="0"/>
        <v>52</v>
      </c>
      <c r="B54" s="23"/>
      <c r="C54" s="24"/>
      <c r="D54" s="23"/>
      <c r="E54" s="23"/>
      <c r="F54" s="23"/>
      <c r="G54" s="23"/>
      <c r="H54" s="23"/>
    </row>
    <row r="55" spans="1:8" x14ac:dyDescent="0.25">
      <c r="A55" s="22">
        <f t="shared" si="0"/>
        <v>53</v>
      </c>
      <c r="B55" s="23"/>
      <c r="C55" s="24"/>
      <c r="D55" s="23"/>
      <c r="E55" s="23"/>
      <c r="F55" s="23"/>
      <c r="G55" s="23"/>
      <c r="H55" s="23"/>
    </row>
    <row r="56" spans="1:8" x14ac:dyDescent="0.25">
      <c r="A56" s="22">
        <f t="shared" si="0"/>
        <v>54</v>
      </c>
      <c r="B56" s="23"/>
      <c r="C56" s="24"/>
      <c r="D56" s="23"/>
      <c r="E56" s="23"/>
      <c r="F56" s="23"/>
      <c r="G56" s="23"/>
      <c r="H56" s="23"/>
    </row>
    <row r="57" spans="1:8" x14ac:dyDescent="0.25">
      <c r="A57" s="22">
        <f t="shared" si="0"/>
        <v>55</v>
      </c>
      <c r="B57" s="23"/>
      <c r="C57" s="24"/>
      <c r="D57" s="23"/>
      <c r="E57" s="23"/>
      <c r="F57" s="23"/>
      <c r="G57" s="23"/>
      <c r="H57" s="23"/>
    </row>
    <row r="58" spans="1:8" x14ac:dyDescent="0.25">
      <c r="A58" s="22">
        <f t="shared" si="0"/>
        <v>56</v>
      </c>
      <c r="B58" s="23"/>
      <c r="C58" s="24"/>
      <c r="D58" s="23"/>
      <c r="E58" s="23"/>
      <c r="F58" s="23"/>
      <c r="G58" s="23"/>
      <c r="H58" s="23"/>
    </row>
    <row r="59" spans="1:8" x14ac:dyDescent="0.25">
      <c r="A59" s="22">
        <f t="shared" si="0"/>
        <v>57</v>
      </c>
      <c r="B59" s="23"/>
      <c r="C59" s="24"/>
      <c r="D59" s="23"/>
      <c r="E59" s="23"/>
      <c r="F59" s="23"/>
      <c r="G59" s="23"/>
      <c r="H59" s="23"/>
    </row>
    <row r="60" spans="1:8" x14ac:dyDescent="0.25">
      <c r="A60" s="22">
        <f t="shared" si="0"/>
        <v>58</v>
      </c>
      <c r="B60" s="23"/>
      <c r="C60" s="24"/>
      <c r="D60" s="23"/>
      <c r="E60" s="23"/>
      <c r="F60" s="23"/>
      <c r="G60" s="23"/>
      <c r="H60" s="23"/>
    </row>
    <row r="61" spans="1:8" x14ac:dyDescent="0.25">
      <c r="A61" s="22">
        <f t="shared" si="0"/>
        <v>59</v>
      </c>
      <c r="B61" s="23"/>
      <c r="C61" s="24"/>
      <c r="D61" s="23"/>
      <c r="E61" s="23"/>
      <c r="F61" s="23"/>
      <c r="G61" s="23"/>
      <c r="H61" s="23"/>
    </row>
    <row r="62" spans="1:8" x14ac:dyDescent="0.25">
      <c r="A62" s="22">
        <f t="shared" si="0"/>
        <v>60</v>
      </c>
      <c r="B62" s="23"/>
      <c r="C62" s="24"/>
      <c r="D62" s="23"/>
      <c r="E62" s="23"/>
      <c r="F62" s="23"/>
      <c r="G62" s="23"/>
      <c r="H62" s="23"/>
    </row>
    <row r="63" spans="1:8" x14ac:dyDescent="0.25">
      <c r="A63" s="22">
        <f t="shared" si="0"/>
        <v>61</v>
      </c>
      <c r="B63" s="23"/>
      <c r="C63" s="24"/>
      <c r="D63" s="23"/>
      <c r="E63" s="23"/>
      <c r="F63" s="23"/>
      <c r="G63" s="23"/>
      <c r="H63" s="23"/>
    </row>
    <row r="64" spans="1:8" x14ac:dyDescent="0.25">
      <c r="A64" s="22">
        <f t="shared" si="0"/>
        <v>62</v>
      </c>
      <c r="B64" s="23"/>
      <c r="C64" s="24"/>
      <c r="D64" s="23"/>
      <c r="E64" s="23"/>
      <c r="F64" s="23"/>
      <c r="G64" s="23"/>
      <c r="H64" s="23"/>
    </row>
    <row r="65" spans="1:8" x14ac:dyDescent="0.25">
      <c r="A65" s="22">
        <f t="shared" si="0"/>
        <v>63</v>
      </c>
      <c r="B65" s="23"/>
      <c r="C65" s="24"/>
      <c r="D65" s="23"/>
      <c r="E65" s="23"/>
      <c r="F65" s="23"/>
      <c r="G65" s="23"/>
      <c r="H65" s="23"/>
    </row>
    <row r="66" spans="1:8" x14ac:dyDescent="0.25">
      <c r="A66" s="22">
        <f t="shared" si="0"/>
        <v>64</v>
      </c>
      <c r="B66" s="23"/>
      <c r="C66" s="24"/>
      <c r="D66" s="23"/>
      <c r="E66" s="23"/>
      <c r="F66" s="23"/>
      <c r="G66" s="23"/>
      <c r="H66" s="23"/>
    </row>
    <row r="67" spans="1:8" x14ac:dyDescent="0.25">
      <c r="A67" s="22">
        <f t="shared" si="0"/>
        <v>65</v>
      </c>
      <c r="B67" s="23"/>
      <c r="C67" s="24"/>
      <c r="D67" s="23"/>
      <c r="E67" s="23"/>
      <c r="F67" s="23"/>
      <c r="G67" s="23"/>
      <c r="H67" s="23"/>
    </row>
    <row r="68" spans="1:8" x14ac:dyDescent="0.25">
      <c r="A68" s="22">
        <f t="shared" si="0"/>
        <v>66</v>
      </c>
      <c r="B68" s="23"/>
      <c r="C68" s="24"/>
      <c r="D68" s="23"/>
      <c r="E68" s="23"/>
      <c r="F68" s="23"/>
      <c r="G68" s="23"/>
      <c r="H68" s="23"/>
    </row>
    <row r="69" spans="1:8" x14ac:dyDescent="0.25">
      <c r="A69" s="22">
        <f t="shared" ref="A69:A101" si="1">A68+1</f>
        <v>67</v>
      </c>
      <c r="B69" s="23"/>
      <c r="C69" s="24"/>
      <c r="D69" s="23"/>
      <c r="E69" s="23"/>
      <c r="F69" s="23"/>
      <c r="G69" s="23"/>
      <c r="H69" s="23"/>
    </row>
    <row r="70" spans="1:8" x14ac:dyDescent="0.25">
      <c r="A70" s="22">
        <f t="shared" si="1"/>
        <v>68</v>
      </c>
      <c r="B70" s="23"/>
      <c r="C70" s="24"/>
      <c r="D70" s="23"/>
      <c r="E70" s="23"/>
      <c r="F70" s="23"/>
      <c r="G70" s="23"/>
      <c r="H70" s="23"/>
    </row>
    <row r="71" spans="1:8" x14ac:dyDescent="0.25">
      <c r="A71" s="22">
        <f t="shared" si="1"/>
        <v>69</v>
      </c>
      <c r="B71" s="23"/>
      <c r="C71" s="24"/>
      <c r="D71" s="23"/>
      <c r="E71" s="23"/>
      <c r="F71" s="23"/>
      <c r="G71" s="23"/>
      <c r="H71" s="23"/>
    </row>
    <row r="72" spans="1:8" x14ac:dyDescent="0.25">
      <c r="A72" s="22">
        <f t="shared" si="1"/>
        <v>70</v>
      </c>
      <c r="B72" s="23"/>
      <c r="C72" s="24"/>
      <c r="D72" s="23"/>
      <c r="E72" s="23"/>
      <c r="F72" s="23"/>
      <c r="G72" s="23"/>
      <c r="H72" s="23"/>
    </row>
    <row r="73" spans="1:8" x14ac:dyDescent="0.25">
      <c r="A73" s="22">
        <f t="shared" si="1"/>
        <v>71</v>
      </c>
      <c r="B73" s="23"/>
      <c r="C73" s="24"/>
      <c r="D73" s="23"/>
      <c r="E73" s="23"/>
      <c r="F73" s="23"/>
      <c r="G73" s="23"/>
      <c r="H73" s="23"/>
    </row>
    <row r="74" spans="1:8" x14ac:dyDescent="0.25">
      <c r="A74" s="22">
        <f t="shared" si="1"/>
        <v>72</v>
      </c>
      <c r="B74" s="23"/>
      <c r="C74" s="24"/>
      <c r="D74" s="23"/>
      <c r="E74" s="23"/>
      <c r="F74" s="23"/>
      <c r="G74" s="23"/>
      <c r="H74" s="23"/>
    </row>
    <row r="75" spans="1:8" x14ac:dyDescent="0.25">
      <c r="A75" s="22">
        <f t="shared" si="1"/>
        <v>73</v>
      </c>
      <c r="B75" s="23"/>
      <c r="C75" s="24"/>
      <c r="D75" s="23"/>
      <c r="E75" s="23"/>
      <c r="F75" s="23"/>
      <c r="G75" s="23"/>
      <c r="H75" s="23"/>
    </row>
    <row r="76" spans="1:8" x14ac:dyDescent="0.25">
      <c r="A76" s="22">
        <f t="shared" si="1"/>
        <v>74</v>
      </c>
      <c r="B76" s="23"/>
      <c r="C76" s="24"/>
      <c r="D76" s="23"/>
      <c r="E76" s="23"/>
      <c r="F76" s="23"/>
      <c r="G76" s="23"/>
      <c r="H76" s="23"/>
    </row>
    <row r="77" spans="1:8" x14ac:dyDescent="0.25">
      <c r="A77" s="22">
        <f t="shared" si="1"/>
        <v>75</v>
      </c>
      <c r="B77" s="23"/>
      <c r="C77" s="24"/>
      <c r="D77" s="23"/>
      <c r="E77" s="23"/>
      <c r="F77" s="23"/>
      <c r="G77" s="23"/>
      <c r="H77" s="23"/>
    </row>
    <row r="78" spans="1:8" x14ac:dyDescent="0.25">
      <c r="A78" s="22">
        <f t="shared" si="1"/>
        <v>76</v>
      </c>
      <c r="B78" s="23"/>
      <c r="C78" s="24"/>
      <c r="D78" s="23"/>
      <c r="E78" s="23"/>
      <c r="F78" s="23"/>
      <c r="G78" s="23"/>
      <c r="H78" s="23"/>
    </row>
    <row r="79" spans="1:8" x14ac:dyDescent="0.25">
      <c r="A79" s="22">
        <f t="shared" si="1"/>
        <v>77</v>
      </c>
      <c r="B79" s="23"/>
      <c r="C79" s="24"/>
      <c r="D79" s="23"/>
      <c r="E79" s="23"/>
      <c r="F79" s="23"/>
      <c r="G79" s="23"/>
      <c r="H79" s="23"/>
    </row>
    <row r="80" spans="1:8" x14ac:dyDescent="0.25">
      <c r="A80" s="22">
        <f t="shared" si="1"/>
        <v>78</v>
      </c>
      <c r="B80" s="23"/>
      <c r="C80" s="24"/>
      <c r="D80" s="23"/>
      <c r="E80" s="23"/>
      <c r="F80" s="23"/>
      <c r="G80" s="23"/>
      <c r="H80" s="23"/>
    </row>
    <row r="81" spans="1:8" x14ac:dyDescent="0.25">
      <c r="A81" s="22">
        <f t="shared" si="1"/>
        <v>79</v>
      </c>
      <c r="B81" s="23"/>
      <c r="C81" s="24"/>
      <c r="D81" s="23"/>
      <c r="E81" s="23"/>
      <c r="F81" s="23"/>
      <c r="G81" s="23"/>
      <c r="H81" s="23"/>
    </row>
    <row r="82" spans="1:8" x14ac:dyDescent="0.25">
      <c r="A82" s="22">
        <f t="shared" si="1"/>
        <v>80</v>
      </c>
      <c r="B82" s="23"/>
      <c r="C82" s="24"/>
      <c r="D82" s="23"/>
      <c r="E82" s="23"/>
      <c r="F82" s="23"/>
      <c r="G82" s="23"/>
      <c r="H82" s="23"/>
    </row>
    <row r="83" spans="1:8" x14ac:dyDescent="0.25">
      <c r="A83" s="22">
        <f t="shared" si="1"/>
        <v>81</v>
      </c>
      <c r="B83" s="23"/>
      <c r="C83" s="24"/>
      <c r="D83" s="23"/>
      <c r="E83" s="23"/>
      <c r="F83" s="23"/>
      <c r="G83" s="23"/>
      <c r="H83" s="23"/>
    </row>
    <row r="84" spans="1:8" x14ac:dyDescent="0.25">
      <c r="A84" s="22">
        <f t="shared" si="1"/>
        <v>82</v>
      </c>
      <c r="B84" s="23"/>
      <c r="C84" s="24"/>
      <c r="D84" s="23"/>
      <c r="E84" s="23"/>
      <c r="F84" s="23"/>
      <c r="G84" s="23"/>
      <c r="H84" s="23"/>
    </row>
    <row r="85" spans="1:8" x14ac:dyDescent="0.25">
      <c r="A85" s="22">
        <f t="shared" si="1"/>
        <v>83</v>
      </c>
      <c r="B85" s="23"/>
      <c r="C85" s="24"/>
      <c r="D85" s="23"/>
      <c r="E85" s="23"/>
      <c r="F85" s="23"/>
      <c r="G85" s="23"/>
      <c r="H85" s="23"/>
    </row>
    <row r="86" spans="1:8" x14ac:dyDescent="0.25">
      <c r="A86" s="22">
        <f t="shared" si="1"/>
        <v>84</v>
      </c>
      <c r="B86" s="23"/>
      <c r="C86" s="24"/>
      <c r="D86" s="23"/>
      <c r="E86" s="23"/>
      <c r="F86" s="23"/>
      <c r="G86" s="23"/>
      <c r="H86" s="23"/>
    </row>
    <row r="87" spans="1:8" x14ac:dyDescent="0.25">
      <c r="A87" s="22">
        <f t="shared" si="1"/>
        <v>85</v>
      </c>
      <c r="B87" s="23"/>
      <c r="C87" s="24"/>
      <c r="D87" s="23"/>
      <c r="E87" s="23"/>
      <c r="F87" s="23"/>
      <c r="G87" s="23"/>
      <c r="H87" s="23"/>
    </row>
    <row r="88" spans="1:8" x14ac:dyDescent="0.25">
      <c r="A88" s="22">
        <f t="shared" si="1"/>
        <v>86</v>
      </c>
      <c r="B88" s="23"/>
      <c r="C88" s="24"/>
      <c r="D88" s="23"/>
      <c r="E88" s="23"/>
      <c r="F88" s="23"/>
      <c r="G88" s="23"/>
      <c r="H88" s="23"/>
    </row>
    <row r="89" spans="1:8" x14ac:dyDescent="0.25">
      <c r="A89" s="22">
        <f t="shared" si="1"/>
        <v>87</v>
      </c>
      <c r="B89" s="23"/>
      <c r="C89" s="24"/>
      <c r="D89" s="23"/>
      <c r="E89" s="23"/>
      <c r="F89" s="23"/>
      <c r="G89" s="23"/>
      <c r="H89" s="23"/>
    </row>
    <row r="90" spans="1:8" x14ac:dyDescent="0.25">
      <c r="A90" s="22">
        <f t="shared" si="1"/>
        <v>88</v>
      </c>
      <c r="B90" s="23"/>
      <c r="C90" s="24"/>
      <c r="D90" s="23"/>
      <c r="E90" s="23"/>
      <c r="F90" s="23"/>
      <c r="G90" s="23"/>
      <c r="H90" s="23"/>
    </row>
    <row r="91" spans="1:8" x14ac:dyDescent="0.25">
      <c r="A91" s="22">
        <f t="shared" si="1"/>
        <v>89</v>
      </c>
      <c r="B91" s="23"/>
      <c r="C91" s="24"/>
      <c r="D91" s="23"/>
      <c r="E91" s="23"/>
      <c r="F91" s="23"/>
      <c r="G91" s="23"/>
      <c r="H91" s="23"/>
    </row>
    <row r="92" spans="1:8" x14ac:dyDescent="0.25">
      <c r="A92" s="22">
        <f t="shared" si="1"/>
        <v>90</v>
      </c>
      <c r="B92" s="23"/>
      <c r="C92" s="24"/>
      <c r="D92" s="23"/>
      <c r="E92" s="23"/>
      <c r="F92" s="23"/>
      <c r="G92" s="23"/>
      <c r="H92" s="23"/>
    </row>
    <row r="93" spans="1:8" x14ac:dyDescent="0.25">
      <c r="A93" s="22">
        <f t="shared" si="1"/>
        <v>91</v>
      </c>
      <c r="B93" s="23"/>
      <c r="C93" s="24"/>
      <c r="D93" s="23"/>
      <c r="E93" s="23"/>
      <c r="F93" s="23"/>
      <c r="G93" s="23"/>
      <c r="H93" s="23"/>
    </row>
    <row r="94" spans="1:8" x14ac:dyDescent="0.25">
      <c r="A94" s="22">
        <f t="shared" si="1"/>
        <v>92</v>
      </c>
      <c r="B94" s="23"/>
      <c r="C94" s="24"/>
      <c r="D94" s="23"/>
      <c r="E94" s="23"/>
      <c r="F94" s="23"/>
      <c r="G94" s="23"/>
      <c r="H94" s="23"/>
    </row>
    <row r="95" spans="1:8" x14ac:dyDescent="0.25">
      <c r="A95" s="22">
        <f t="shared" si="1"/>
        <v>93</v>
      </c>
      <c r="B95" s="23"/>
      <c r="C95" s="24"/>
      <c r="D95" s="23"/>
      <c r="E95" s="23"/>
      <c r="F95" s="23"/>
      <c r="G95" s="23"/>
      <c r="H95" s="23"/>
    </row>
    <row r="96" spans="1:8" x14ac:dyDescent="0.25">
      <c r="A96" s="22">
        <f t="shared" si="1"/>
        <v>94</v>
      </c>
      <c r="B96" s="23"/>
      <c r="C96" s="24"/>
      <c r="D96" s="23"/>
      <c r="E96" s="23"/>
      <c r="F96" s="23"/>
      <c r="G96" s="23"/>
      <c r="H96" s="23"/>
    </row>
    <row r="97" spans="1:8" x14ac:dyDescent="0.25">
      <c r="A97" s="22">
        <f t="shared" si="1"/>
        <v>95</v>
      </c>
      <c r="B97" s="23"/>
      <c r="C97" s="24"/>
      <c r="D97" s="23"/>
      <c r="E97" s="23"/>
      <c r="F97" s="23"/>
      <c r="G97" s="23"/>
      <c r="H97" s="23"/>
    </row>
    <row r="98" spans="1:8" x14ac:dyDescent="0.25">
      <c r="A98" s="22">
        <f t="shared" si="1"/>
        <v>96</v>
      </c>
      <c r="B98" s="23"/>
      <c r="C98" s="24"/>
      <c r="D98" s="23"/>
      <c r="E98" s="23"/>
      <c r="F98" s="23"/>
      <c r="G98" s="23"/>
      <c r="H98" s="23"/>
    </row>
    <row r="99" spans="1:8" x14ac:dyDescent="0.25">
      <c r="A99" s="22">
        <f t="shared" si="1"/>
        <v>97</v>
      </c>
      <c r="B99" s="23"/>
      <c r="C99" s="24"/>
      <c r="D99" s="23"/>
      <c r="E99" s="23"/>
      <c r="F99" s="23"/>
      <c r="G99" s="23"/>
      <c r="H99" s="23"/>
    </row>
    <row r="100" spans="1:8" x14ac:dyDescent="0.25">
      <c r="A100" s="22">
        <f t="shared" si="1"/>
        <v>98</v>
      </c>
      <c r="B100" s="23"/>
      <c r="C100" s="24"/>
      <c r="D100" s="23"/>
      <c r="E100" s="23"/>
      <c r="F100" s="23"/>
      <c r="G100" s="23"/>
      <c r="H100" s="23"/>
    </row>
    <row r="101" spans="1:8" x14ac:dyDescent="0.25">
      <c r="A101" s="22">
        <f t="shared" si="1"/>
        <v>99</v>
      </c>
      <c r="B101" s="23"/>
      <c r="C101" s="24"/>
      <c r="D101" s="23"/>
      <c r="E101" s="23"/>
      <c r="F101" s="23"/>
      <c r="G101" s="23"/>
      <c r="H101" s="23"/>
    </row>
  </sheetData>
  <sheetProtection formatColumns="0" formatRows="0" insertRows="0" deleteRows="0" selectLockedCells="1" sort="0" autoFilter="0"/>
  <sortState xmlns:xlrd2="http://schemas.microsoft.com/office/spreadsheetml/2017/richdata2" ref="B3:H36">
    <sortCondition ref="B3:B36"/>
  </sortState>
  <dataValidations count="5">
    <dataValidation type="list" allowBlank="1" showInputMessage="1" showErrorMessage="1" sqref="B3:B37 B39:B101" xr:uid="{00000000-0002-0000-0100-000000000000}">
      <formula1>Party</formula1>
    </dataValidation>
    <dataValidation type="list" allowBlank="1" showInputMessage="1" showErrorMessage="1" sqref="D3:D101" xr:uid="{00000000-0002-0000-0100-000001000000}">
      <formula1>Bias</formula1>
    </dataValidation>
    <dataValidation type="list" allowBlank="1" showInputMessage="1" showErrorMessage="1" sqref="F3:F101" xr:uid="{00000000-0002-0000-0100-000002000000}">
      <formula1>Priority</formula1>
    </dataValidation>
    <dataValidation type="list" allowBlank="1" showInputMessage="1" sqref="G3:G101" xr:uid="{00000000-0002-0000-0100-000003000000}">
      <formula1>Treatment</formula1>
    </dataValidation>
    <dataValidation type="list" allowBlank="1" showInputMessage="1" showErrorMessage="1" sqref="E3:E101" xr:uid="{00000000-0002-0000-0100-000004000000}">
      <formula1>Process</formula1>
    </dataValidation>
  </dataValidations>
  <pageMargins left="0.70866141732283472" right="0.70866141732283472" top="0.74803149606299213" bottom="0.74803149606299213" header="0.31496062992125984" footer="0.31496062992125984"/>
  <pageSetup scale="46" fitToHeight="0" orientation="landscape"/>
  <ignoredErrors>
    <ignoredError sqref="A4:A101" unlocked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425"/>
  <sheetViews>
    <sheetView showGridLines="0" tabSelected="1" zoomScale="70" zoomScaleNormal="70" workbookViewId="0">
      <pane ySplit="6" topLeftCell="A7" activePane="bottomLeft" state="frozen"/>
      <selection pane="bottomLeft" activeCell="C8" sqref="C8"/>
    </sheetView>
  </sheetViews>
  <sheetFormatPr baseColWidth="10" defaultColWidth="9.140625" defaultRowHeight="14.25" x14ac:dyDescent="0.2"/>
  <cols>
    <col min="1" max="1" width="8.28515625" style="5" customWidth="1"/>
    <col min="2" max="2" width="17.7109375" style="5" customWidth="1"/>
    <col min="3" max="3" width="42.7109375" style="6" customWidth="1"/>
    <col min="4" max="4" width="21.140625" style="56" customWidth="1"/>
    <col min="5" max="5" width="24.140625" style="6" customWidth="1"/>
    <col min="6" max="6" width="11.5703125" style="6" hidden="1" customWidth="1"/>
    <col min="7" max="7" width="17" style="6" hidden="1" customWidth="1"/>
    <col min="8" max="8" width="15" style="6" hidden="1" customWidth="1"/>
    <col min="9" max="9" width="12.5703125" style="6" customWidth="1"/>
    <col min="10" max="10" width="49.42578125" style="14" customWidth="1"/>
    <col min="11" max="11" width="15" style="3" customWidth="1"/>
    <col min="12" max="12" width="46.85546875" style="3" customWidth="1"/>
    <col min="13" max="13" width="20.7109375" style="3" customWidth="1"/>
    <col min="14" max="14" width="46.85546875" style="3" customWidth="1"/>
    <col min="15" max="15" width="20.7109375" style="3" customWidth="1"/>
    <col min="16" max="16" width="46.85546875" style="3" customWidth="1"/>
    <col min="17" max="17" width="20.7109375" style="3" customWidth="1"/>
    <col min="18" max="18" width="32.42578125" style="3" customWidth="1"/>
    <col min="19" max="19" width="31.28515625" style="3" customWidth="1"/>
    <col min="20" max="16384" width="9.140625" style="3"/>
  </cols>
  <sheetData>
    <row r="2" spans="1:19" ht="24" customHeight="1" x14ac:dyDescent="0.2">
      <c r="A2" s="132" t="s">
        <v>217</v>
      </c>
      <c r="B2" s="132"/>
      <c r="C2" s="132"/>
      <c r="D2" s="130" t="s">
        <v>218</v>
      </c>
      <c r="E2" s="131"/>
      <c r="F2" s="131"/>
      <c r="G2" s="131"/>
      <c r="H2" s="131"/>
      <c r="I2" s="131"/>
      <c r="J2" s="131"/>
      <c r="K2" s="131"/>
      <c r="L2" s="131"/>
      <c r="M2" s="131"/>
      <c r="N2" s="131"/>
      <c r="O2" s="131"/>
      <c r="P2" s="131"/>
      <c r="Q2" s="131"/>
      <c r="R2" s="131"/>
      <c r="S2" s="126" t="s">
        <v>221</v>
      </c>
    </row>
    <row r="3" spans="1:19" ht="21.75" customHeight="1" x14ac:dyDescent="0.2">
      <c r="A3" s="132"/>
      <c r="B3" s="132"/>
      <c r="C3" s="132"/>
      <c r="D3" s="131"/>
      <c r="E3" s="131"/>
      <c r="F3" s="131"/>
      <c r="G3" s="131"/>
      <c r="H3" s="131"/>
      <c r="I3" s="131"/>
      <c r="J3" s="131"/>
      <c r="K3" s="131"/>
      <c r="L3" s="131"/>
      <c r="M3" s="131"/>
      <c r="N3" s="131"/>
      <c r="O3" s="131"/>
      <c r="P3" s="131"/>
      <c r="Q3" s="131"/>
      <c r="R3" s="131"/>
      <c r="S3" s="126" t="s">
        <v>219</v>
      </c>
    </row>
    <row r="4" spans="1:19" s="4" customFormat="1" ht="30.75" customHeight="1" x14ac:dyDescent="0.2">
      <c r="A4" s="132"/>
      <c r="B4" s="132"/>
      <c r="C4" s="132"/>
      <c r="D4" s="131"/>
      <c r="E4" s="131"/>
      <c r="F4" s="131"/>
      <c r="G4" s="131"/>
      <c r="H4" s="131"/>
      <c r="I4" s="131"/>
      <c r="J4" s="131"/>
      <c r="K4" s="131"/>
      <c r="L4" s="131"/>
      <c r="M4" s="131"/>
      <c r="N4" s="131"/>
      <c r="O4" s="131"/>
      <c r="P4" s="131"/>
      <c r="Q4" s="131"/>
      <c r="R4" s="131"/>
      <c r="S4" s="125" t="s">
        <v>222</v>
      </c>
    </row>
    <row r="5" spans="1:19" ht="51" customHeight="1" x14ac:dyDescent="0.2">
      <c r="A5" s="139" t="s">
        <v>87</v>
      </c>
      <c r="B5" s="141" t="s">
        <v>123</v>
      </c>
      <c r="C5" s="141" t="s">
        <v>19</v>
      </c>
      <c r="D5" s="144" t="s">
        <v>113</v>
      </c>
      <c r="E5" s="144"/>
      <c r="F5" s="135" t="s">
        <v>59</v>
      </c>
      <c r="G5" s="118" t="s">
        <v>115</v>
      </c>
      <c r="H5" s="135" t="s">
        <v>60</v>
      </c>
      <c r="I5" s="135" t="s">
        <v>89</v>
      </c>
      <c r="J5" s="119" t="s">
        <v>61</v>
      </c>
      <c r="K5" s="137" t="s">
        <v>96</v>
      </c>
      <c r="L5" s="134" t="s">
        <v>158</v>
      </c>
      <c r="M5" s="134"/>
      <c r="N5" s="134" t="s">
        <v>159</v>
      </c>
      <c r="O5" s="134"/>
      <c r="P5" s="133" t="s">
        <v>189</v>
      </c>
      <c r="Q5" s="133"/>
      <c r="R5" s="128" t="s">
        <v>190</v>
      </c>
      <c r="S5" s="129"/>
    </row>
    <row r="6" spans="1:19" ht="54.75" customHeight="1" thickBot="1" x14ac:dyDescent="0.25">
      <c r="A6" s="140"/>
      <c r="B6" s="142"/>
      <c r="C6" s="143"/>
      <c r="D6" s="63" t="s">
        <v>114</v>
      </c>
      <c r="E6" s="63" t="s">
        <v>112</v>
      </c>
      <c r="F6" s="136"/>
      <c r="G6" s="63" t="s">
        <v>116</v>
      </c>
      <c r="H6" s="136"/>
      <c r="I6" s="136"/>
      <c r="J6" s="64" t="str">
        <f>Listas!V18</f>
        <v>(Requerido para los factores de riesgo &gt;=8, 
sugerido para factores de riesgo entre 5 y 8)</v>
      </c>
      <c r="K6" s="138"/>
      <c r="L6" s="69" t="s">
        <v>124</v>
      </c>
      <c r="M6" s="69" t="s">
        <v>125</v>
      </c>
      <c r="N6" s="124" t="s">
        <v>124</v>
      </c>
      <c r="O6" s="69" t="s">
        <v>125</v>
      </c>
      <c r="P6" s="69" t="s">
        <v>124</v>
      </c>
      <c r="Q6" s="69" t="s">
        <v>125</v>
      </c>
      <c r="R6" s="69" t="s">
        <v>124</v>
      </c>
      <c r="S6" s="69" t="s">
        <v>125</v>
      </c>
    </row>
    <row r="7" spans="1:19" ht="135" x14ac:dyDescent="0.25">
      <c r="A7" s="95">
        <v>1</v>
      </c>
      <c r="B7" s="106" t="s">
        <v>198</v>
      </c>
      <c r="C7" s="110" t="s">
        <v>192</v>
      </c>
      <c r="D7" s="59" t="s">
        <v>97</v>
      </c>
      <c r="E7" s="60" t="str">
        <f>IF($D7="","",(LOOKUP($D7,Listas!$K$2:$K$6,Occurrences)))</f>
        <v>1. No se ha presentado en los últimos 5 años</v>
      </c>
      <c r="F7" s="61">
        <f>IF($D7="","",(LOOKUP($D7,Listas!$K$2:$K$6,Listas!$S$2:$S$6)))</f>
        <v>1</v>
      </c>
      <c r="G7" s="59" t="s">
        <v>110</v>
      </c>
      <c r="H7" s="61">
        <f>IF($G7="","",(LOOKUP($G7,Listas!$M$2:$M$6,Listas!$S$2:$S$6)))</f>
        <v>4</v>
      </c>
      <c r="I7" s="62">
        <f t="shared" ref="I7:I35" si="0">IF($D7="","",$F7*$H7)</f>
        <v>4</v>
      </c>
      <c r="J7" s="127" t="s">
        <v>207</v>
      </c>
      <c r="K7" s="105">
        <f>'Calificacion Controles'!AE4</f>
        <v>1.0666666666666669</v>
      </c>
      <c r="L7" s="122" t="s">
        <v>224</v>
      </c>
      <c r="M7" s="115">
        <v>0.25</v>
      </c>
      <c r="N7" s="122" t="s">
        <v>232</v>
      </c>
      <c r="O7" s="115">
        <v>0.25</v>
      </c>
      <c r="P7" s="122" t="s">
        <v>232</v>
      </c>
      <c r="Q7" s="115">
        <v>0.25</v>
      </c>
      <c r="R7" s="122" t="s">
        <v>232</v>
      </c>
      <c r="S7" s="115">
        <v>0.25</v>
      </c>
    </row>
    <row r="8" spans="1:19" ht="165.75" x14ac:dyDescent="0.2">
      <c r="A8" s="123">
        <f>A7+1</f>
        <v>2</v>
      </c>
      <c r="B8" s="106" t="s">
        <v>198</v>
      </c>
      <c r="C8" s="53" t="s">
        <v>208</v>
      </c>
      <c r="D8" s="54" t="s">
        <v>97</v>
      </c>
      <c r="E8" s="60" t="str">
        <f>IF($D8="","",(LOOKUP($D8,Listas!$K$2:$K$6,Occurrences)))</f>
        <v>1. No se ha presentado en los últimos 5 años</v>
      </c>
      <c r="F8" s="61">
        <f>IF($D8="","",(LOOKUP($D8,Listas!$K$2:$K$6,Listas!$S$2:$S$6)))</f>
        <v>1</v>
      </c>
      <c r="G8" s="54" t="s">
        <v>109</v>
      </c>
      <c r="H8" s="61">
        <f>IF($G8="","",(LOOKUP($G8,Listas!$M$2:$M$6,Listas!$S$2:$S$6)))</f>
        <v>3</v>
      </c>
      <c r="I8" s="62">
        <f t="shared" si="0"/>
        <v>3</v>
      </c>
      <c r="J8" s="111" t="s">
        <v>212</v>
      </c>
      <c r="K8" s="68">
        <f>'Calificacion Controles'!AE5</f>
        <v>1.3499999999999999</v>
      </c>
      <c r="L8" s="120" t="s">
        <v>225</v>
      </c>
      <c r="M8" s="84">
        <v>0.25</v>
      </c>
      <c r="N8" s="120" t="s">
        <v>225</v>
      </c>
      <c r="O8" s="115">
        <v>0.25</v>
      </c>
      <c r="P8" s="120" t="s">
        <v>225</v>
      </c>
      <c r="Q8" s="115">
        <v>0.25</v>
      </c>
      <c r="R8" s="120" t="s">
        <v>242</v>
      </c>
      <c r="S8" s="115">
        <v>0.25</v>
      </c>
    </row>
    <row r="9" spans="1:19" ht="242.25" x14ac:dyDescent="0.2">
      <c r="A9" s="123">
        <f t="shared" ref="A9:A14" si="1">A8+1</f>
        <v>3</v>
      </c>
      <c r="B9" s="106" t="s">
        <v>198</v>
      </c>
      <c r="C9" s="53" t="s">
        <v>206</v>
      </c>
      <c r="D9" s="54" t="s">
        <v>98</v>
      </c>
      <c r="E9" s="60" t="s">
        <v>103</v>
      </c>
      <c r="F9" s="61">
        <f>IF($D9="","",(LOOKUP($D9,Listas!$K$2:$K$6,Listas!$S$2:$S$6)))</f>
        <v>2</v>
      </c>
      <c r="G9" s="54" t="s">
        <v>109</v>
      </c>
      <c r="H9" s="61">
        <f>IF($G9="","",(LOOKUP($G9,Listas!$M$2:$M$6,Listas!$S$2:$S$6)))</f>
        <v>3</v>
      </c>
      <c r="I9" s="62">
        <f t="shared" si="0"/>
        <v>6</v>
      </c>
      <c r="J9" s="111" t="s">
        <v>220</v>
      </c>
      <c r="K9" s="68">
        <f>'Calificacion Controles'!AE6</f>
        <v>1.1999999999999997</v>
      </c>
      <c r="L9" s="120" t="s">
        <v>226</v>
      </c>
      <c r="M9" s="84">
        <v>0.22</v>
      </c>
      <c r="N9" s="120" t="s">
        <v>233</v>
      </c>
      <c r="O9" s="115">
        <v>0.25</v>
      </c>
      <c r="P9" s="120" t="s">
        <v>233</v>
      </c>
      <c r="Q9" s="115">
        <v>0.25</v>
      </c>
      <c r="R9" s="120" t="s">
        <v>233</v>
      </c>
      <c r="S9" s="115">
        <v>0.25</v>
      </c>
    </row>
    <row r="10" spans="1:19" ht="66.75" customHeight="1" x14ac:dyDescent="0.2">
      <c r="A10" s="123">
        <f t="shared" si="1"/>
        <v>4</v>
      </c>
      <c r="B10" s="106" t="s">
        <v>198</v>
      </c>
      <c r="C10" s="53" t="s">
        <v>193</v>
      </c>
      <c r="D10" s="54" t="s">
        <v>97</v>
      </c>
      <c r="E10" s="60" t="s">
        <v>103</v>
      </c>
      <c r="F10" s="61">
        <f>IF($D10="","",(LOOKUP($D10,Listas!$K$2:$K$6,Listas!$S$2:$S$6)))</f>
        <v>1</v>
      </c>
      <c r="G10" s="54" t="s">
        <v>109</v>
      </c>
      <c r="H10" s="61">
        <f>IF($G10="","",(LOOKUP($G10,Listas!$M$2:$M$6,Listas!$S$2:$S$6)))</f>
        <v>3</v>
      </c>
      <c r="I10" s="62">
        <f t="shared" si="0"/>
        <v>3</v>
      </c>
      <c r="J10" s="111" t="s">
        <v>209</v>
      </c>
      <c r="K10" s="68">
        <f>'Calificacion Controles'!AE7</f>
        <v>0.59999999999999987</v>
      </c>
      <c r="L10" s="120" t="s">
        <v>227</v>
      </c>
      <c r="M10" s="84">
        <v>0.25</v>
      </c>
      <c r="N10" s="120" t="s">
        <v>227</v>
      </c>
      <c r="O10" s="115">
        <v>0.25</v>
      </c>
      <c r="P10" s="120" t="s">
        <v>227</v>
      </c>
      <c r="Q10" s="115">
        <v>0.25</v>
      </c>
      <c r="R10" s="120" t="s">
        <v>227</v>
      </c>
      <c r="S10" s="115">
        <v>0.25</v>
      </c>
    </row>
    <row r="11" spans="1:19" ht="107.25" customHeight="1" x14ac:dyDescent="0.2">
      <c r="A11" s="123">
        <f t="shared" si="1"/>
        <v>5</v>
      </c>
      <c r="B11" s="106" t="s">
        <v>200</v>
      </c>
      <c r="C11" s="53" t="s">
        <v>194</v>
      </c>
      <c r="D11" s="54" t="s">
        <v>97</v>
      </c>
      <c r="E11" s="60" t="str">
        <f>IF($D11="","",(LOOKUP($D11,Listas!$K$2:$K$6,Occurrences)))</f>
        <v>1. No se ha presentado en los últimos 5 años</v>
      </c>
      <c r="F11" s="61">
        <f>IF($D11="","",(LOOKUP($D11,Listas!$K$2:$K$6,Listas!$S$2:$S$6)))</f>
        <v>1</v>
      </c>
      <c r="G11" s="54" t="s">
        <v>110</v>
      </c>
      <c r="H11" s="61">
        <f>IF($G11="","",(LOOKUP($G11,Listas!$M$2:$M$6,Listas!$S$2:$S$6)))</f>
        <v>4</v>
      </c>
      <c r="I11" s="62">
        <f t="shared" si="0"/>
        <v>4</v>
      </c>
      <c r="J11" s="111" t="s">
        <v>210</v>
      </c>
      <c r="K11" s="68">
        <f>'Calificacion Controles'!AE8</f>
        <v>1.3333333333333335</v>
      </c>
      <c r="L11" s="120" t="s">
        <v>228</v>
      </c>
      <c r="M11" s="84">
        <v>0.25</v>
      </c>
      <c r="N11" s="120" t="s">
        <v>228</v>
      </c>
      <c r="O11" s="115">
        <v>0.25</v>
      </c>
      <c r="P11" s="120" t="s">
        <v>228</v>
      </c>
      <c r="Q11" s="115">
        <v>0.25</v>
      </c>
      <c r="R11" s="120" t="s">
        <v>228</v>
      </c>
      <c r="S11" s="115">
        <v>0.25</v>
      </c>
    </row>
    <row r="12" spans="1:19" ht="178.5" x14ac:dyDescent="0.2">
      <c r="A12" s="123">
        <f t="shared" si="1"/>
        <v>6</v>
      </c>
      <c r="B12" s="106" t="s">
        <v>201</v>
      </c>
      <c r="C12" s="53" t="s">
        <v>195</v>
      </c>
      <c r="D12" s="54" t="s">
        <v>98</v>
      </c>
      <c r="E12" s="60" t="s">
        <v>103</v>
      </c>
      <c r="F12" s="61">
        <f>IF($D12="","",(LOOKUP($D12,Listas!$K$2:$K$6,Listas!$S$2:$S$6)))</f>
        <v>2</v>
      </c>
      <c r="G12" s="54" t="s">
        <v>109</v>
      </c>
      <c r="H12" s="61">
        <f>IF($G12="","",(LOOKUP($G12,Listas!$M$2:$M$6,Listas!$S$2:$S$6)))</f>
        <v>3</v>
      </c>
      <c r="I12" s="62">
        <f t="shared" si="0"/>
        <v>6</v>
      </c>
      <c r="J12" s="111" t="s">
        <v>211</v>
      </c>
      <c r="K12" s="68">
        <f>'Calificacion Controles'!AE9</f>
        <v>1.1999999999999997</v>
      </c>
      <c r="L12" s="120" t="s">
        <v>229</v>
      </c>
      <c r="M12" s="84">
        <v>0.25</v>
      </c>
      <c r="N12" s="120" t="s">
        <v>236</v>
      </c>
      <c r="O12" s="84">
        <v>0.25</v>
      </c>
      <c r="P12" s="120" t="s">
        <v>236</v>
      </c>
      <c r="Q12" s="115">
        <v>0.25</v>
      </c>
      <c r="R12" s="120" t="s">
        <v>241</v>
      </c>
      <c r="S12" s="115">
        <v>0.25</v>
      </c>
    </row>
    <row r="13" spans="1:19" ht="140.25" x14ac:dyDescent="0.2">
      <c r="A13" s="123">
        <f t="shared" si="1"/>
        <v>7</v>
      </c>
      <c r="B13" s="106" t="s">
        <v>202</v>
      </c>
      <c r="C13" s="85" t="s">
        <v>196</v>
      </c>
      <c r="D13" s="86" t="s">
        <v>99</v>
      </c>
      <c r="E13" s="60" t="str">
        <f>IF($D13="","",(LOOKUP($D13,Listas!$K$2:$K$6,Occurrences)))</f>
        <v>3. Se ha presentado al menos 1 vez en los últimos 2 años.</v>
      </c>
      <c r="F13" s="61">
        <f>IF($D13="","",(LOOKUP($D13,Listas!$K$2:$K$6,Listas!$S$2:$S$6)))</f>
        <v>3</v>
      </c>
      <c r="G13" s="86" t="s">
        <v>109</v>
      </c>
      <c r="H13" s="61">
        <f>IF($G13="","",(LOOKUP($G13,Listas!$M$2:$M$6,Listas!$S$2:$S$6)))</f>
        <v>3</v>
      </c>
      <c r="I13" s="62">
        <f t="shared" si="0"/>
        <v>9</v>
      </c>
      <c r="J13" s="116" t="s">
        <v>213</v>
      </c>
      <c r="K13" s="68">
        <f>'Calificacion Controles'!AE10</f>
        <v>-1.7999999999999996</v>
      </c>
      <c r="L13" s="120" t="s">
        <v>230</v>
      </c>
      <c r="M13" s="84">
        <v>0.25</v>
      </c>
      <c r="N13" s="120" t="s">
        <v>239</v>
      </c>
      <c r="O13" s="84">
        <v>0.25</v>
      </c>
      <c r="P13" s="120" t="s">
        <v>240</v>
      </c>
      <c r="Q13" s="115">
        <v>0.25</v>
      </c>
      <c r="R13" s="120" t="s">
        <v>240</v>
      </c>
      <c r="S13" s="115">
        <v>0.25</v>
      </c>
    </row>
    <row r="14" spans="1:19" ht="63" x14ac:dyDescent="0.2">
      <c r="A14" s="123">
        <f t="shared" si="1"/>
        <v>8</v>
      </c>
      <c r="B14" s="106" t="s">
        <v>199</v>
      </c>
      <c r="C14" s="85" t="s">
        <v>197</v>
      </c>
      <c r="D14" s="86" t="s">
        <v>97</v>
      </c>
      <c r="E14" s="60" t="str">
        <f>IF($D14="","",(LOOKUP($D14,Listas!$K$2:$K$6,Occurrences)))</f>
        <v>1. No se ha presentado en los últimos 5 años</v>
      </c>
      <c r="F14" s="61">
        <f>IF($D14="","",(LOOKUP($D14,Listas!$K$2:$K$6,Listas!$S$2:$S$6)))</f>
        <v>1</v>
      </c>
      <c r="G14" s="86" t="s">
        <v>109</v>
      </c>
      <c r="H14" s="61">
        <f>IF($G14="","",(LOOKUP($G14,Listas!$M$2:$M$6,Listas!$S$2:$S$6)))</f>
        <v>3</v>
      </c>
      <c r="I14" s="62">
        <f t="shared" si="0"/>
        <v>3</v>
      </c>
      <c r="J14" s="116" t="s">
        <v>214</v>
      </c>
      <c r="K14" s="68">
        <f>'Calificacion Controles'!AE11</f>
        <v>0</v>
      </c>
      <c r="L14" s="121" t="s">
        <v>237</v>
      </c>
      <c r="M14" s="84">
        <v>0.22</v>
      </c>
      <c r="N14" s="121" t="s">
        <v>238</v>
      </c>
      <c r="O14" s="84">
        <v>0.25</v>
      </c>
      <c r="P14" s="121" t="s">
        <v>238</v>
      </c>
      <c r="Q14" s="115">
        <v>0.25</v>
      </c>
      <c r="R14" s="121" t="s">
        <v>238</v>
      </c>
      <c r="S14" s="115">
        <v>0.25</v>
      </c>
    </row>
    <row r="15" spans="1:19" ht="229.5" x14ac:dyDescent="0.2">
      <c r="A15" s="123">
        <v>9</v>
      </c>
      <c r="B15" s="106" t="s">
        <v>203</v>
      </c>
      <c r="C15" s="85" t="s">
        <v>215</v>
      </c>
      <c r="D15" s="86" t="s">
        <v>98</v>
      </c>
      <c r="E15" s="60" t="str">
        <f>IF($D15="","",(LOOKUP($D15,Listas!$K$2:$K$6,Occurrences)))</f>
        <v>2. Se ha presentado al menos de 1 vez en los últimos 5 años.</v>
      </c>
      <c r="F15" s="61">
        <f>IF($D15="","",(LOOKUP($D15,Listas!$K$2:$K$6,Listas!$S$2:$S$6)))</f>
        <v>2</v>
      </c>
      <c r="G15" s="86" t="s">
        <v>110</v>
      </c>
      <c r="H15" s="61">
        <f>IF($G15="","",(LOOKUP($G15,Listas!$M$2:$M$6,Listas!$S$2:$S$6)))</f>
        <v>4</v>
      </c>
      <c r="I15" s="62">
        <f t="shared" si="0"/>
        <v>8</v>
      </c>
      <c r="J15" s="116" t="s">
        <v>216</v>
      </c>
      <c r="K15" s="68">
        <f>'Calificacion Controles'!AE12</f>
        <v>1.0666666666666664</v>
      </c>
      <c r="L15" s="121" t="s">
        <v>231</v>
      </c>
      <c r="M15" s="84">
        <v>0.25</v>
      </c>
      <c r="N15" s="121" t="s">
        <v>235</v>
      </c>
      <c r="O15" s="84">
        <v>0.25</v>
      </c>
      <c r="P15" s="121" t="s">
        <v>235</v>
      </c>
      <c r="Q15" s="115">
        <v>0.25</v>
      </c>
      <c r="R15" s="121" t="s">
        <v>235</v>
      </c>
      <c r="S15" s="115">
        <v>0.25</v>
      </c>
    </row>
    <row r="16" spans="1:19" ht="111.75" customHeight="1" x14ac:dyDescent="0.2">
      <c r="A16" s="123">
        <v>10</v>
      </c>
      <c r="B16" s="106" t="s">
        <v>204</v>
      </c>
      <c r="C16" s="85" t="s">
        <v>205</v>
      </c>
      <c r="D16" s="86" t="s">
        <v>97</v>
      </c>
      <c r="E16" s="102" t="s">
        <v>103</v>
      </c>
      <c r="F16" s="103">
        <f>IF($D16="","",(LOOKUP($D16,Listas!$K$2:$K$6,Listas!$S$2:$S$6)))</f>
        <v>1</v>
      </c>
      <c r="G16" s="86" t="s">
        <v>110</v>
      </c>
      <c r="H16" s="103">
        <f>IF($G16="","",(LOOKUP($G16,Listas!$M$2:$M$6,Listas!$S$2:$S$6)))</f>
        <v>4</v>
      </c>
      <c r="I16" s="104">
        <f t="shared" si="0"/>
        <v>4</v>
      </c>
      <c r="J16" s="117" t="s">
        <v>234</v>
      </c>
      <c r="K16" s="105">
        <f>'Calificacion Controles'!AE13</f>
        <v>0</v>
      </c>
      <c r="L16" s="121" t="s">
        <v>223</v>
      </c>
      <c r="M16" s="84">
        <v>0.25</v>
      </c>
      <c r="N16" s="121" t="s">
        <v>223</v>
      </c>
      <c r="O16" s="115">
        <v>0.25</v>
      </c>
      <c r="P16" s="121" t="s">
        <v>223</v>
      </c>
      <c r="Q16" s="115">
        <v>0.25</v>
      </c>
      <c r="R16" s="121" t="s">
        <v>223</v>
      </c>
      <c r="S16" s="115">
        <v>0.25</v>
      </c>
    </row>
    <row r="17" spans="1:19" ht="88.5" customHeight="1" x14ac:dyDescent="0.2">
      <c r="A17" s="107"/>
      <c r="B17" s="108"/>
      <c r="C17" s="96"/>
      <c r="D17" s="97"/>
      <c r="E17" s="98"/>
      <c r="F17" s="99"/>
      <c r="G17" s="97"/>
      <c r="H17" s="99"/>
      <c r="I17" s="109"/>
      <c r="J17" s="100"/>
      <c r="K17" s="114"/>
      <c r="L17" s="101"/>
      <c r="M17" s="101"/>
      <c r="N17" s="101"/>
      <c r="O17" s="101"/>
      <c r="P17" s="101"/>
      <c r="Q17" s="101"/>
      <c r="R17" s="101"/>
      <c r="S17" s="101"/>
    </row>
    <row r="18" spans="1:19" ht="57.75" customHeight="1" x14ac:dyDescent="0.2">
      <c r="A18" s="107"/>
      <c r="B18" s="108"/>
      <c r="C18" s="96"/>
      <c r="D18" s="97"/>
      <c r="E18" s="98"/>
      <c r="F18" s="99"/>
      <c r="G18" s="97"/>
      <c r="H18" s="99"/>
      <c r="I18" s="109"/>
      <c r="J18" s="100"/>
      <c r="K18" s="114"/>
      <c r="L18" s="101"/>
      <c r="M18" s="101"/>
      <c r="N18" s="101"/>
      <c r="O18" s="101"/>
      <c r="P18" s="101"/>
      <c r="Q18" s="101"/>
      <c r="R18" s="101"/>
      <c r="S18" s="101"/>
    </row>
    <row r="19" spans="1:19" ht="183" customHeight="1" x14ac:dyDescent="0.2">
      <c r="A19" s="3"/>
      <c r="B19" s="3"/>
      <c r="C19" s="43" t="s">
        <v>88</v>
      </c>
      <c r="D19" s="3"/>
      <c r="E19" s="3"/>
      <c r="F19" s="3" t="str">
        <f>IF($D19="","",AVERAGE(VLOOKUP($D19,Listas!$K$1:$S$6,9,0),(VLOOKUP($E19,Listas!$L$1:$S$6,8,0))))</f>
        <v/>
      </c>
      <c r="G19" s="3"/>
      <c r="H19" s="3" t="str">
        <f>IF($G19="","",(AVERAGE(VLOOKUP($G19,Listas!$M$1:$S$6,7,0))))</f>
        <v/>
      </c>
      <c r="I19" s="3" t="str">
        <f t="shared" si="0"/>
        <v/>
      </c>
      <c r="J19" s="3"/>
    </row>
    <row r="20" spans="1:19" ht="14.25" customHeight="1" x14ac:dyDescent="0.2">
      <c r="A20" s="3"/>
      <c r="B20" s="3"/>
      <c r="C20" s="3"/>
      <c r="D20" s="3"/>
      <c r="E20" s="3"/>
      <c r="F20" s="3" t="str">
        <f>IF($D20="","",AVERAGE(VLOOKUP($D20,Listas!$K$1:$S$6,9,0),(VLOOKUP($E20,Listas!$L$1:$S$6,8,0))))</f>
        <v/>
      </c>
      <c r="G20" s="3"/>
      <c r="H20" s="3" t="str">
        <f>IF($G20="","",(AVERAGE(VLOOKUP($G20,Listas!$M$1:$S$6,7,0))))</f>
        <v/>
      </c>
      <c r="I20" s="3" t="str">
        <f t="shared" si="0"/>
        <v/>
      </c>
      <c r="J20" s="3"/>
    </row>
    <row r="21" spans="1:19" ht="14.25" customHeight="1" x14ac:dyDescent="0.2">
      <c r="A21" s="3"/>
      <c r="B21" s="3"/>
      <c r="C21" s="3"/>
      <c r="D21" s="3"/>
      <c r="E21" s="3"/>
      <c r="F21" s="3" t="str">
        <f>IF($D21="","",AVERAGE(VLOOKUP($D21,Listas!$K$1:$S$6,9,0),(VLOOKUP($E21,Listas!$L$1:$S$6,8,0))))</f>
        <v/>
      </c>
      <c r="G21" s="3"/>
      <c r="H21" s="3" t="str">
        <f>IF($G21="","",(AVERAGE(VLOOKUP($G21,Listas!$M$1:$S$6,7,0))))</f>
        <v/>
      </c>
      <c r="I21" s="3" t="str">
        <f t="shared" si="0"/>
        <v/>
      </c>
      <c r="J21" s="3"/>
    </row>
    <row r="22" spans="1:19" ht="14.25" customHeight="1" x14ac:dyDescent="0.2">
      <c r="A22" s="3"/>
      <c r="B22" s="3"/>
      <c r="C22" s="3"/>
      <c r="D22" s="3"/>
      <c r="E22" s="3"/>
      <c r="F22" s="3" t="str">
        <f>IF($D22="","",AVERAGE(VLOOKUP($D22,Listas!$K$1:$S$6,9,0),(VLOOKUP($E22,Listas!$L$1:$S$6,8,0))))</f>
        <v/>
      </c>
      <c r="G22" s="3"/>
      <c r="H22" s="3" t="str">
        <f>IF($G22="","",(AVERAGE(VLOOKUP($G22,Listas!$M$1:$S$6,7,0))))</f>
        <v/>
      </c>
      <c r="I22" s="3" t="str">
        <f t="shared" si="0"/>
        <v/>
      </c>
      <c r="J22" s="3"/>
    </row>
    <row r="23" spans="1:19" ht="14.25" customHeight="1" x14ac:dyDescent="0.2">
      <c r="A23" s="3"/>
      <c r="B23" s="3"/>
      <c r="C23" s="3"/>
      <c r="D23" s="3"/>
      <c r="E23" s="3"/>
      <c r="F23" s="3" t="str">
        <f>IF($D23="","",AVERAGE(VLOOKUP($D23,Listas!$K$1:$S$6,9,0),(VLOOKUP($E23,Listas!$L$1:$S$6,8,0))))</f>
        <v/>
      </c>
      <c r="G23" s="3"/>
      <c r="H23" s="3" t="str">
        <f>IF($G23="","",(AVERAGE(VLOOKUP($G23,Listas!$M$1:$S$6,7,0))))</f>
        <v/>
      </c>
      <c r="I23" s="3" t="str">
        <f t="shared" si="0"/>
        <v/>
      </c>
      <c r="J23" s="3"/>
    </row>
    <row r="24" spans="1:19" ht="14.25" customHeight="1" x14ac:dyDescent="0.2">
      <c r="A24" s="28"/>
      <c r="B24" s="26"/>
      <c r="C24" s="26"/>
      <c r="D24" s="57"/>
      <c r="E24" s="29"/>
      <c r="F24" s="27" t="str">
        <f>IF($D24="","",AVERAGE(VLOOKUP($D24,Listas!$K$1:$S$6,9,0),(VLOOKUP($E24,Listas!$L$1:$S$6,8,0))))</f>
        <v/>
      </c>
      <c r="G24" s="29"/>
      <c r="H24" s="55" t="str">
        <f>IF($G24="","",(AVERAGE(VLOOKUP($G24,Listas!$M$1:$S$6,7,0))))</f>
        <v/>
      </c>
      <c r="I24" s="30" t="str">
        <f t="shared" si="0"/>
        <v/>
      </c>
      <c r="J24" s="31"/>
      <c r="K24" s="32"/>
    </row>
    <row r="25" spans="1:19" ht="14.25" customHeight="1" x14ac:dyDescent="0.2">
      <c r="A25" s="28"/>
      <c r="B25" s="26"/>
      <c r="C25" s="26"/>
      <c r="D25" s="57"/>
      <c r="E25" s="29"/>
      <c r="F25" s="27" t="str">
        <f>IF($D25="","",AVERAGE(VLOOKUP($D25,Listas!$K$1:$S$6,9,0),(VLOOKUP($E25,Listas!$L$1:$S$6,8,0))))</f>
        <v/>
      </c>
      <c r="G25" s="29"/>
      <c r="H25" s="55" t="str">
        <f>IF($G25="","",(AVERAGE(VLOOKUP($G25,Listas!$M$1:$S$6,7,0))))</f>
        <v/>
      </c>
      <c r="I25" s="30" t="str">
        <f t="shared" si="0"/>
        <v/>
      </c>
      <c r="J25" s="31"/>
      <c r="K25" s="32"/>
    </row>
    <row r="26" spans="1:19" ht="14.25" customHeight="1" x14ac:dyDescent="0.2">
      <c r="A26" s="28"/>
      <c r="B26" s="26"/>
      <c r="C26" s="26"/>
      <c r="D26" s="57"/>
      <c r="E26" s="29"/>
      <c r="F26" s="27" t="str">
        <f>IF($D26="","",AVERAGE(VLOOKUP($D26,Listas!$K$1:$S$6,9,0),(VLOOKUP($E26,Listas!$L$1:$S$6,8,0))))</f>
        <v/>
      </c>
      <c r="G26" s="29"/>
      <c r="H26" s="55" t="str">
        <f>IF($G26="","",(AVERAGE(VLOOKUP($G26,Listas!$M$1:$S$6,7,0))))</f>
        <v/>
      </c>
      <c r="I26" s="30" t="str">
        <f t="shared" si="0"/>
        <v/>
      </c>
      <c r="J26" s="31"/>
      <c r="K26" s="32"/>
    </row>
    <row r="27" spans="1:19" ht="14.25" customHeight="1" x14ac:dyDescent="0.2">
      <c r="A27" s="28"/>
      <c r="B27" s="26"/>
      <c r="C27" s="26"/>
      <c r="D27" s="57"/>
      <c r="E27" s="29"/>
      <c r="F27" s="27" t="str">
        <f>IF($D27="","",AVERAGE(VLOOKUP($D27,Listas!$K$1:$S$6,9,0),(VLOOKUP($E27,Listas!$L$1:$S$6,8,0))))</f>
        <v/>
      </c>
      <c r="G27" s="29"/>
      <c r="H27" s="55" t="str">
        <f>IF($G27="","",(AVERAGE(VLOOKUP($G27,Listas!$M$1:$S$6,7,0))))</f>
        <v/>
      </c>
      <c r="I27" s="30" t="str">
        <f t="shared" si="0"/>
        <v/>
      </c>
      <c r="J27" s="31"/>
      <c r="K27" s="32"/>
    </row>
    <row r="28" spans="1:19" ht="14.25" customHeight="1" x14ac:dyDescent="0.2">
      <c r="A28" s="28"/>
      <c r="B28" s="26"/>
      <c r="C28" s="26"/>
      <c r="D28" s="57"/>
      <c r="E28" s="29"/>
      <c r="F28" s="27" t="str">
        <f>IF($D28="","",AVERAGE(VLOOKUP($D28,Listas!$K$1:$S$6,9,0),(VLOOKUP($E28,Listas!$L$1:$S$6,8,0))))</f>
        <v/>
      </c>
      <c r="G28" s="29"/>
      <c r="H28" s="55" t="str">
        <f>IF($G28="","",(AVERAGE(VLOOKUP($G28,Listas!$M$1:$S$6,7,0))))</f>
        <v/>
      </c>
      <c r="I28" s="30" t="str">
        <f t="shared" si="0"/>
        <v/>
      </c>
      <c r="J28" s="31"/>
      <c r="K28" s="32"/>
    </row>
    <row r="29" spans="1:19" ht="14.25" customHeight="1" x14ac:dyDescent="0.2">
      <c r="A29" s="28"/>
      <c r="B29" s="26"/>
      <c r="C29" s="26"/>
      <c r="D29" s="57"/>
      <c r="E29" s="29"/>
      <c r="F29" s="27" t="str">
        <f>IF($D29="","",AVERAGE(VLOOKUP($D29,Listas!$K$1:$S$6,9,0),(VLOOKUP($E29,Listas!$L$1:$S$6,8,0))))</f>
        <v/>
      </c>
      <c r="G29" s="29"/>
      <c r="H29" s="55" t="str">
        <f>IF($G29="","",(AVERAGE(VLOOKUP($G29,Listas!$M$1:$S$6,7,0))))</f>
        <v/>
      </c>
      <c r="I29" s="30" t="str">
        <f t="shared" si="0"/>
        <v/>
      </c>
      <c r="J29" s="31"/>
      <c r="K29" s="32"/>
    </row>
    <row r="30" spans="1:19" ht="14.25" customHeight="1" x14ac:dyDescent="0.2">
      <c r="A30" s="3"/>
      <c r="B30" s="3"/>
      <c r="C30" s="3"/>
      <c r="D30" s="3"/>
      <c r="E30" s="3"/>
      <c r="F30" s="3" t="str">
        <f>IF($D30="","",AVERAGE(VLOOKUP($D30,Listas!$K$1:$S$6,9,0),(VLOOKUP($E30,Listas!$L$1:$S$6,8,0))))</f>
        <v/>
      </c>
      <c r="G30" s="3"/>
      <c r="H30" s="3" t="str">
        <f>IF($G30="","",(AVERAGE(VLOOKUP($G30,Listas!$M$1:$S$6,7,0))))</f>
        <v/>
      </c>
      <c r="I30" s="3" t="str">
        <f t="shared" si="0"/>
        <v/>
      </c>
      <c r="J30" s="3"/>
    </row>
    <row r="31" spans="1:19" ht="14.25" customHeight="1" x14ac:dyDescent="0.2">
      <c r="A31" s="3"/>
      <c r="B31" s="3"/>
      <c r="C31" s="3"/>
      <c r="D31" s="3"/>
      <c r="E31" s="3"/>
      <c r="F31" s="3" t="str">
        <f>IF($D31="","",AVERAGE(VLOOKUP($D31,Listas!$K$1:$S$6,9,0),(VLOOKUP($E31,Listas!$L$1:$S$6,8,0))))</f>
        <v/>
      </c>
      <c r="G31" s="3"/>
      <c r="H31" s="3" t="str">
        <f>IF($G31="","",(AVERAGE(VLOOKUP($G31,Listas!$M$1:$S$6,7,0))))</f>
        <v/>
      </c>
      <c r="I31" s="3" t="str">
        <f t="shared" si="0"/>
        <v/>
      </c>
      <c r="J31" s="3"/>
    </row>
    <row r="32" spans="1:19" ht="14.25" customHeight="1" x14ac:dyDescent="0.2">
      <c r="A32" s="3"/>
      <c r="B32" s="3"/>
      <c r="C32" s="3"/>
      <c r="D32" s="3"/>
      <c r="E32" s="3"/>
      <c r="F32" s="3" t="str">
        <f>IF($D32="","",AVERAGE(VLOOKUP($D32,Listas!$K$1:$S$6,9,0),(VLOOKUP($E32,Listas!$L$1:$S$6,8,0))))</f>
        <v/>
      </c>
      <c r="G32" s="3"/>
      <c r="H32" s="3" t="str">
        <f>IF($G32="","",(AVERAGE(VLOOKUP($G32,Listas!$M$1:$S$6,7,0))))</f>
        <v/>
      </c>
      <c r="I32" s="3" t="str">
        <f t="shared" si="0"/>
        <v/>
      </c>
      <c r="J32" s="3"/>
    </row>
    <row r="33" spans="6:9" s="3" customFormat="1" ht="14.25" customHeight="1" x14ac:dyDescent="0.2">
      <c r="F33" s="3" t="str">
        <f>IF($D33="","",AVERAGE(VLOOKUP($D33,Listas!$K$1:$S$6,9,0),(VLOOKUP($E33,Listas!$L$1:$S$6,8,0))))</f>
        <v/>
      </c>
      <c r="H33" s="3" t="str">
        <f>IF($G33="","",(AVERAGE(VLOOKUP($G33,Listas!$M$1:$S$6,7,0))))</f>
        <v/>
      </c>
      <c r="I33" s="3" t="str">
        <f t="shared" si="0"/>
        <v/>
      </c>
    </row>
    <row r="34" spans="6:9" s="3" customFormat="1" ht="14.25" customHeight="1" x14ac:dyDescent="0.2">
      <c r="F34" s="3" t="str">
        <f>IF($D34="","",AVERAGE(VLOOKUP($D34,Listas!$K$1:$S$6,9,0),(VLOOKUP($E34,Listas!$L$1:$S$6,8,0))))</f>
        <v/>
      </c>
      <c r="H34" s="3" t="str">
        <f>IF($G34="","",(AVERAGE(VLOOKUP($G34,Listas!$M$1:$S$6,7,0))))</f>
        <v/>
      </c>
      <c r="I34" s="3" t="str">
        <f t="shared" si="0"/>
        <v/>
      </c>
    </row>
    <row r="35" spans="6:9" s="3" customFormat="1" ht="14.25" customHeight="1" x14ac:dyDescent="0.2">
      <c r="F35" s="3" t="str">
        <f>IF($D35="","",AVERAGE(VLOOKUP($D35,Listas!$K$1:$S$6,9,0),(VLOOKUP($E35,Listas!$L$1:$S$6,8,0))))</f>
        <v/>
      </c>
      <c r="H35" s="3" t="str">
        <f>IF($G35="","",(AVERAGE(VLOOKUP($G35,Listas!$M$1:$S$6,7,0))))</f>
        <v/>
      </c>
      <c r="I35" s="3" t="str">
        <f t="shared" si="0"/>
        <v/>
      </c>
    </row>
    <row r="36" spans="6:9" s="3" customFormat="1" ht="14.25" customHeight="1" x14ac:dyDescent="0.2">
      <c r="F36" s="3" t="str">
        <f>IF($D36="","",AVERAGE(VLOOKUP($D36,Listas!$K$1:$S$6,9,0),(VLOOKUP($E36,Listas!$L$1:$S$6,8,0))))</f>
        <v/>
      </c>
      <c r="H36" s="3" t="str">
        <f>IF($G36="","",(AVERAGE(VLOOKUP($G36,Listas!$M$1:$S$6,7,0))))</f>
        <v/>
      </c>
      <c r="I36" s="3" t="str">
        <f t="shared" ref="I36:I67" si="2">IF($D36="","",$F36*$H36)</f>
        <v/>
      </c>
    </row>
    <row r="37" spans="6:9" s="3" customFormat="1" ht="14.25" customHeight="1" x14ac:dyDescent="0.2">
      <c r="F37" s="3" t="str">
        <f>IF($D37="","",AVERAGE(VLOOKUP($D37,Listas!$K$1:$S$6,9,0),(VLOOKUP($E37,Listas!$L$1:$S$6,8,0))))</f>
        <v/>
      </c>
      <c r="H37" s="3" t="str">
        <f>IF($G37="","",(AVERAGE(VLOOKUP($G37,Listas!$M$1:$S$6,7,0))))</f>
        <v/>
      </c>
      <c r="I37" s="3" t="str">
        <f t="shared" si="2"/>
        <v/>
      </c>
    </row>
    <row r="38" spans="6:9" s="3" customFormat="1" ht="14.25" customHeight="1" x14ac:dyDescent="0.2">
      <c r="F38" s="3" t="str">
        <f>IF($D38="","",AVERAGE(VLOOKUP($D38,Listas!$K$1:$S$6,9,0),(VLOOKUP($E38,Listas!$L$1:$S$6,8,0))))</f>
        <v/>
      </c>
      <c r="H38" s="3" t="str">
        <f>IF($G38="","",(AVERAGE(VLOOKUP($G38,Listas!$M$1:$S$6,7,0))))</f>
        <v/>
      </c>
      <c r="I38" s="3" t="str">
        <f t="shared" si="2"/>
        <v/>
      </c>
    </row>
    <row r="39" spans="6:9" s="3" customFormat="1" ht="14.25" customHeight="1" x14ac:dyDescent="0.2">
      <c r="F39" s="3" t="str">
        <f>IF($D39="","",AVERAGE(VLOOKUP($D39,Listas!$K$1:$S$6,9,0),(VLOOKUP($E39,Listas!$L$1:$S$6,8,0))))</f>
        <v/>
      </c>
      <c r="H39" s="3" t="str">
        <f>IF($G39="","",(AVERAGE(VLOOKUP($G39,Listas!$M$1:$S$6,7,0))))</f>
        <v/>
      </c>
      <c r="I39" s="3" t="str">
        <f t="shared" si="2"/>
        <v/>
      </c>
    </row>
    <row r="40" spans="6:9" s="3" customFormat="1" ht="14.25" customHeight="1" x14ac:dyDescent="0.2">
      <c r="F40" s="3" t="str">
        <f>IF($D40="","",AVERAGE(VLOOKUP($D40,Listas!$K$1:$S$6,9,0),(VLOOKUP($E40,Listas!$L$1:$S$6,8,0))))</f>
        <v/>
      </c>
      <c r="H40" s="3" t="str">
        <f>IF($G40="","",(AVERAGE(VLOOKUP($G40,Listas!$M$1:$S$6,7,0))))</f>
        <v/>
      </c>
      <c r="I40" s="3" t="str">
        <f t="shared" si="2"/>
        <v/>
      </c>
    </row>
    <row r="41" spans="6:9" s="3" customFormat="1" ht="14.25" customHeight="1" x14ac:dyDescent="0.2">
      <c r="F41" s="3" t="str">
        <f>IF($D41="","",AVERAGE(VLOOKUP($D41,Listas!$K$1:$S$6,9,0),(VLOOKUP($E41,Listas!$L$1:$S$6,8,0))))</f>
        <v/>
      </c>
      <c r="H41" s="3" t="str">
        <f>IF($G41="","",(AVERAGE(VLOOKUP($G41,Listas!$M$1:$S$6,7,0))))</f>
        <v/>
      </c>
      <c r="I41" s="3" t="str">
        <f t="shared" si="2"/>
        <v/>
      </c>
    </row>
    <row r="42" spans="6:9" s="3" customFormat="1" ht="14.25" customHeight="1" x14ac:dyDescent="0.2">
      <c r="F42" s="3" t="str">
        <f>IF($D42="","",AVERAGE(VLOOKUP($D42,Listas!$K$1:$S$6,9,0),(VLOOKUP($E42,Listas!$L$1:$S$6,8,0))))</f>
        <v/>
      </c>
      <c r="H42" s="3" t="str">
        <f>IF($G42="","",(AVERAGE(VLOOKUP($G42,Listas!$M$1:$S$6,7,0))))</f>
        <v/>
      </c>
      <c r="I42" s="3" t="str">
        <f t="shared" si="2"/>
        <v/>
      </c>
    </row>
    <row r="43" spans="6:9" s="3" customFormat="1" ht="14.25" customHeight="1" x14ac:dyDescent="0.2">
      <c r="F43" s="3" t="str">
        <f>IF($D43="","",AVERAGE(VLOOKUP($D43,Listas!$K$1:$S$6,9,0),(VLOOKUP($E43,Listas!$L$1:$S$6,8,0))))</f>
        <v/>
      </c>
      <c r="H43" s="3" t="str">
        <f>IF($G43="","",(AVERAGE(VLOOKUP($G43,Listas!$M$1:$S$6,7,0))))</f>
        <v/>
      </c>
      <c r="I43" s="3" t="str">
        <f t="shared" si="2"/>
        <v/>
      </c>
    </row>
    <row r="44" spans="6:9" s="3" customFormat="1" ht="14.25" customHeight="1" x14ac:dyDescent="0.2">
      <c r="F44" s="3" t="str">
        <f>IF($D44="","",AVERAGE(VLOOKUP($D44,Listas!$K$1:$S$6,9,0),(VLOOKUP($E44,Listas!$L$1:$S$6,8,0))))</f>
        <v/>
      </c>
      <c r="H44" s="3" t="str">
        <f>IF($G44="","",(AVERAGE(VLOOKUP($G44,Listas!$M$1:$S$6,7,0))))</f>
        <v/>
      </c>
      <c r="I44" s="3" t="str">
        <f t="shared" si="2"/>
        <v/>
      </c>
    </row>
    <row r="45" spans="6:9" s="3" customFormat="1" ht="14.25" customHeight="1" x14ac:dyDescent="0.2">
      <c r="F45" s="3" t="str">
        <f>IF($D45="","",AVERAGE(VLOOKUP($D45,Listas!$K$1:$S$6,9,0),(VLOOKUP($E45,Listas!$L$1:$S$6,8,0))))</f>
        <v/>
      </c>
      <c r="H45" s="3" t="str">
        <f>IF($G45="","",(AVERAGE(VLOOKUP($G45,Listas!$M$1:$S$6,7,0))))</f>
        <v/>
      </c>
      <c r="I45" s="3" t="str">
        <f t="shared" si="2"/>
        <v/>
      </c>
    </row>
    <row r="46" spans="6:9" s="3" customFormat="1" ht="14.25" customHeight="1" x14ac:dyDescent="0.2">
      <c r="F46" s="3" t="str">
        <f>IF($D46="","",AVERAGE(VLOOKUP($D46,Listas!$K$1:$S$6,9,0),(VLOOKUP($E46,Listas!$L$1:$S$6,8,0))))</f>
        <v/>
      </c>
      <c r="H46" s="3" t="str">
        <f>IF($G46="","",(AVERAGE(VLOOKUP($G46,Listas!$M$1:$S$6,7,0))))</f>
        <v/>
      </c>
      <c r="I46" s="3" t="str">
        <f t="shared" si="2"/>
        <v/>
      </c>
    </row>
    <row r="47" spans="6:9" s="3" customFormat="1" ht="14.25" customHeight="1" x14ac:dyDescent="0.2">
      <c r="F47" s="3" t="str">
        <f>IF($D47="","",AVERAGE(VLOOKUP($D47,Listas!$K$1:$S$6,9,0),(VLOOKUP($E47,Listas!$L$1:$S$6,8,0))))</f>
        <v/>
      </c>
      <c r="H47" s="3" t="str">
        <f>IF($G47="","",(AVERAGE(VLOOKUP($G47,Listas!$M$1:$S$6,7,0))))</f>
        <v/>
      </c>
      <c r="I47" s="3" t="str">
        <f t="shared" si="2"/>
        <v/>
      </c>
    </row>
    <row r="48" spans="6:9" s="3" customFormat="1" ht="14.25" customHeight="1" x14ac:dyDescent="0.2">
      <c r="F48" s="3" t="str">
        <f>IF($D48="","",AVERAGE(VLOOKUP($D48,Listas!$K$1:$S$6,9,0),(VLOOKUP($E48,Listas!$L$1:$S$6,8,0))))</f>
        <v/>
      </c>
      <c r="H48" s="3" t="str">
        <f>IF($G48="","",(AVERAGE(VLOOKUP($G48,Listas!$M$1:$S$6,7,0))))</f>
        <v/>
      </c>
      <c r="I48" s="3" t="str">
        <f t="shared" si="2"/>
        <v/>
      </c>
    </row>
    <row r="49" spans="6:9" s="3" customFormat="1" ht="14.25" customHeight="1" x14ac:dyDescent="0.2">
      <c r="F49" s="3" t="str">
        <f>IF($D49="","",AVERAGE(VLOOKUP($D49,Listas!$K$1:$S$6,9,0),(VLOOKUP($E49,Listas!$L$1:$S$6,8,0))))</f>
        <v/>
      </c>
      <c r="H49" s="3" t="str">
        <f>IF($G49="","",(AVERAGE(VLOOKUP($G49,Listas!$M$1:$S$6,7,0))))</f>
        <v/>
      </c>
      <c r="I49" s="3" t="str">
        <f t="shared" si="2"/>
        <v/>
      </c>
    </row>
    <row r="50" spans="6:9" s="3" customFormat="1" ht="14.25" customHeight="1" x14ac:dyDescent="0.2">
      <c r="F50" s="3" t="str">
        <f>IF($D50="","",AVERAGE(VLOOKUP($D50,Listas!$K$1:$S$6,9,0),(VLOOKUP($E50,Listas!$L$1:$S$6,8,0))))</f>
        <v/>
      </c>
      <c r="H50" s="3" t="str">
        <f>IF($G50="","",(AVERAGE(VLOOKUP($G50,Listas!$M$1:$S$6,7,0))))</f>
        <v/>
      </c>
      <c r="I50" s="3" t="str">
        <f t="shared" si="2"/>
        <v/>
      </c>
    </row>
    <row r="51" spans="6:9" s="3" customFormat="1" ht="14.25" customHeight="1" x14ac:dyDescent="0.2">
      <c r="F51" s="3" t="str">
        <f>IF($D51="","",AVERAGE(VLOOKUP($D51,Listas!$K$1:$S$6,9,0),(VLOOKUP($E51,Listas!$L$1:$S$6,8,0))))</f>
        <v/>
      </c>
      <c r="H51" s="3" t="str">
        <f>IF($G51="","",(AVERAGE(VLOOKUP($G51,Listas!$M$1:$S$6,7,0))))</f>
        <v/>
      </c>
      <c r="I51" s="3" t="str">
        <f t="shared" si="2"/>
        <v/>
      </c>
    </row>
    <row r="52" spans="6:9" s="3" customFormat="1" ht="14.25" customHeight="1" x14ac:dyDescent="0.2">
      <c r="F52" s="3" t="str">
        <f>IF($D52="","",AVERAGE(VLOOKUP($D52,Listas!$K$1:$S$6,9,0),(VLOOKUP($E52,Listas!$L$1:$S$6,8,0))))</f>
        <v/>
      </c>
      <c r="H52" s="3" t="str">
        <f>IF($G52="","",(AVERAGE(VLOOKUP($G52,Listas!$M$1:$S$6,7,0))))</f>
        <v/>
      </c>
      <c r="I52" s="3" t="str">
        <f t="shared" si="2"/>
        <v/>
      </c>
    </row>
    <row r="53" spans="6:9" s="3" customFormat="1" ht="14.25" customHeight="1" x14ac:dyDescent="0.2">
      <c r="F53" s="3" t="str">
        <f>IF($D53="","",AVERAGE(VLOOKUP($D53,Listas!$K$1:$S$6,9,0),(VLOOKUP($E53,Listas!$L$1:$S$6,8,0))))</f>
        <v/>
      </c>
      <c r="H53" s="3" t="str">
        <f>IF($G53="","",(AVERAGE(VLOOKUP($G53,Listas!$M$1:$S$6,7,0))))</f>
        <v/>
      </c>
      <c r="I53" s="3" t="str">
        <f t="shared" si="2"/>
        <v/>
      </c>
    </row>
    <row r="54" spans="6:9" s="3" customFormat="1" ht="14.25" customHeight="1" x14ac:dyDescent="0.2">
      <c r="F54" s="3" t="str">
        <f>IF($D54="","",AVERAGE(VLOOKUP($D54,Listas!$K$1:$S$6,9,0),(VLOOKUP($E54,Listas!$L$1:$S$6,8,0))))</f>
        <v/>
      </c>
      <c r="H54" s="3" t="str">
        <f>IF($G54="","",(AVERAGE(VLOOKUP($G54,Listas!$M$1:$S$6,7,0))))</f>
        <v/>
      </c>
      <c r="I54" s="3" t="str">
        <f t="shared" si="2"/>
        <v/>
      </c>
    </row>
    <row r="55" spans="6:9" s="3" customFormat="1" ht="14.25" customHeight="1" x14ac:dyDescent="0.2">
      <c r="F55" s="3" t="str">
        <f>IF($D55="","",AVERAGE(VLOOKUP($D55,Listas!$K$1:$S$6,9,0),(VLOOKUP($E55,Listas!$L$1:$S$6,8,0))))</f>
        <v/>
      </c>
      <c r="H55" s="3" t="str">
        <f>IF($G55="","",(AVERAGE(VLOOKUP($G55,Listas!$M$1:$S$6,7,0))))</f>
        <v/>
      </c>
      <c r="I55" s="3" t="str">
        <f t="shared" si="2"/>
        <v/>
      </c>
    </row>
    <row r="56" spans="6:9" s="3" customFormat="1" ht="14.25" customHeight="1" x14ac:dyDescent="0.2">
      <c r="F56" s="3" t="str">
        <f>IF($D56="","",AVERAGE(VLOOKUP($D56,Listas!$K$1:$S$6,9,0),(VLOOKUP($E56,Listas!$L$1:$S$6,8,0))))</f>
        <v/>
      </c>
      <c r="H56" s="3" t="str">
        <f>IF($G56="","",(AVERAGE(VLOOKUP($G56,Listas!$M$1:$S$6,7,0))))</f>
        <v/>
      </c>
      <c r="I56" s="3" t="str">
        <f t="shared" si="2"/>
        <v/>
      </c>
    </row>
    <row r="57" spans="6:9" s="3" customFormat="1" ht="14.25" customHeight="1" x14ac:dyDescent="0.2">
      <c r="F57" s="3" t="str">
        <f>IF($D57="","",AVERAGE(VLOOKUP($D57,Listas!$K$1:$S$6,9,0),(VLOOKUP($E57,Listas!$L$1:$S$6,8,0))))</f>
        <v/>
      </c>
      <c r="H57" s="3" t="str">
        <f>IF($G57="","",(AVERAGE(VLOOKUP($G57,Listas!$M$1:$S$6,7,0))))</f>
        <v/>
      </c>
      <c r="I57" s="3" t="str">
        <f t="shared" si="2"/>
        <v/>
      </c>
    </row>
    <row r="58" spans="6:9" s="3" customFormat="1" ht="14.25" customHeight="1" x14ac:dyDescent="0.2">
      <c r="F58" s="3" t="str">
        <f>IF($D58="","",AVERAGE(VLOOKUP($D58,Listas!$K$1:$S$6,9,0),(VLOOKUP($E58,Listas!$L$1:$S$6,8,0))))</f>
        <v/>
      </c>
      <c r="H58" s="3" t="str">
        <f>IF($G58="","",(AVERAGE(VLOOKUP($G58,Listas!$M$1:$S$6,7,0))))</f>
        <v/>
      </c>
      <c r="I58" s="3" t="str">
        <f t="shared" si="2"/>
        <v/>
      </c>
    </row>
    <row r="59" spans="6:9" s="3" customFormat="1" ht="14.25" customHeight="1" x14ac:dyDescent="0.2">
      <c r="F59" s="3" t="str">
        <f>IF($D59="","",AVERAGE(VLOOKUP($D59,Listas!$K$1:$S$6,9,0),(VLOOKUP($E59,Listas!$L$1:$S$6,8,0))))</f>
        <v/>
      </c>
      <c r="H59" s="3" t="str">
        <f>IF($G59="","",(AVERAGE(VLOOKUP($G59,Listas!$M$1:$S$6,7,0))))</f>
        <v/>
      </c>
      <c r="I59" s="3" t="str">
        <f t="shared" si="2"/>
        <v/>
      </c>
    </row>
    <row r="60" spans="6:9" s="3" customFormat="1" ht="14.25" customHeight="1" x14ac:dyDescent="0.2">
      <c r="F60" s="3" t="str">
        <f>IF($D60="","",AVERAGE(VLOOKUP($D60,Listas!$K$1:$S$6,9,0),(VLOOKUP($E60,Listas!$L$1:$S$6,8,0))))</f>
        <v/>
      </c>
      <c r="H60" s="3" t="str">
        <f>IF($G60="","",(AVERAGE(VLOOKUP($G60,Listas!$M$1:$S$6,7,0))))</f>
        <v/>
      </c>
      <c r="I60" s="3" t="str">
        <f t="shared" si="2"/>
        <v/>
      </c>
    </row>
    <row r="61" spans="6:9" s="3" customFormat="1" ht="14.25" customHeight="1" x14ac:dyDescent="0.2">
      <c r="F61" s="3" t="str">
        <f>IF($D61="","",AVERAGE(VLOOKUP($D61,Listas!$K$1:$S$6,9,0),(VLOOKUP($E61,Listas!$L$1:$S$6,8,0))))</f>
        <v/>
      </c>
      <c r="H61" s="3" t="str">
        <f>IF($G61="","",(AVERAGE(VLOOKUP($G61,Listas!$M$1:$S$6,7,0))))</f>
        <v/>
      </c>
      <c r="I61" s="3" t="str">
        <f t="shared" si="2"/>
        <v/>
      </c>
    </row>
    <row r="62" spans="6:9" s="3" customFormat="1" x14ac:dyDescent="0.2">
      <c r="F62" s="3" t="str">
        <f>IF($D62="","",AVERAGE(VLOOKUP($D62,Listas!$K$1:$S$6,9,0),(VLOOKUP($E62,Listas!$L$1:$S$6,8,0))))</f>
        <v/>
      </c>
      <c r="H62" s="3" t="str">
        <f>IF($G62="","",(AVERAGE(VLOOKUP($G62,Listas!$M$1:$S$6,7,0))))</f>
        <v/>
      </c>
      <c r="I62" s="3" t="str">
        <f t="shared" si="2"/>
        <v/>
      </c>
    </row>
    <row r="63" spans="6:9" s="3" customFormat="1" ht="12.6" customHeight="1" x14ac:dyDescent="0.2">
      <c r="F63" s="3" t="str">
        <f>IF($D63="","",AVERAGE(VLOOKUP($D63,Listas!$K$1:$S$6,9,0),(VLOOKUP($E63,Listas!$L$1:$S$6,8,0))))</f>
        <v/>
      </c>
      <c r="H63" s="3" t="str">
        <f>IF($G63="","",(AVERAGE(VLOOKUP($G63,Listas!$M$1:$S$6,7,0))))</f>
        <v/>
      </c>
      <c r="I63" s="3" t="str">
        <f t="shared" si="2"/>
        <v/>
      </c>
    </row>
    <row r="64" spans="6:9" s="3" customFormat="1" ht="14.25" customHeight="1" x14ac:dyDescent="0.2">
      <c r="F64" s="3" t="str">
        <f>IF($D64="","",AVERAGE(VLOOKUP($D64,Listas!$K$1:$S$6,9,0),(VLOOKUP($E64,Listas!$L$1:$S$6,8,0))))</f>
        <v/>
      </c>
      <c r="H64" s="3" t="str">
        <f>IF($G64="","",(AVERAGE(VLOOKUP($G64,Listas!$M$1:$S$6,7,0))))</f>
        <v/>
      </c>
      <c r="I64" s="3" t="str">
        <f t="shared" si="2"/>
        <v/>
      </c>
    </row>
    <row r="65" spans="6:9" s="3" customFormat="1" ht="15" customHeight="1" x14ac:dyDescent="0.2">
      <c r="F65" s="3" t="str">
        <f>IF($D65="","",AVERAGE(VLOOKUP($D65,Listas!$K$1:$S$6,9,0),(VLOOKUP($E65,Listas!$L$1:$S$6,8,0))))</f>
        <v/>
      </c>
      <c r="H65" s="3" t="str">
        <f>IF($G65="","",(AVERAGE(VLOOKUP($G65,Listas!$M$1:$S$6,7,0))))</f>
        <v/>
      </c>
      <c r="I65" s="3" t="str">
        <f t="shared" si="2"/>
        <v/>
      </c>
    </row>
    <row r="66" spans="6:9" s="3" customFormat="1" ht="14.25" customHeight="1" x14ac:dyDescent="0.2">
      <c r="F66" s="3" t="str">
        <f>IF($D66="","",AVERAGE(VLOOKUP($D66,Listas!$K$1:$S$6,9,0),(VLOOKUP($E66,Listas!$L$1:$S$6,8,0))))</f>
        <v/>
      </c>
      <c r="H66" s="3" t="str">
        <f>IF($G66="","",(AVERAGE(VLOOKUP($G66,Listas!$M$1:$S$6,7,0))))</f>
        <v/>
      </c>
      <c r="I66" s="3" t="str">
        <f t="shared" si="2"/>
        <v/>
      </c>
    </row>
    <row r="67" spans="6:9" s="3" customFormat="1" ht="14.25" customHeight="1" x14ac:dyDescent="0.2">
      <c r="F67" s="3" t="str">
        <f>IF($D67="","",AVERAGE(VLOOKUP($D67,Listas!$K$1:$S$6,9,0),(VLOOKUP($E67,Listas!$L$1:$S$6,8,0))))</f>
        <v/>
      </c>
      <c r="H67" s="3" t="str">
        <f>IF($G67="","",(AVERAGE(VLOOKUP($G67,Listas!$M$1:$S$6,7,0))))</f>
        <v/>
      </c>
      <c r="I67" s="3" t="str">
        <f t="shared" si="2"/>
        <v/>
      </c>
    </row>
    <row r="68" spans="6:9" s="3" customFormat="1" ht="14.25" customHeight="1" x14ac:dyDescent="0.2">
      <c r="F68" s="3" t="str">
        <f>IF($D68="","",AVERAGE(VLOOKUP($D68,Listas!$K$1:$S$6,9,0),(VLOOKUP($E68,Listas!$L$1:$S$6,8,0))))</f>
        <v/>
      </c>
      <c r="H68" s="3" t="str">
        <f>IF($G68="","",(AVERAGE(VLOOKUP($G68,Listas!$M$1:$S$6,7,0))))</f>
        <v/>
      </c>
      <c r="I68" s="3" t="str">
        <f t="shared" ref="I68:I103" si="3">IF($D68="","",$F68*$H68)</f>
        <v/>
      </c>
    </row>
    <row r="69" spans="6:9" s="3" customFormat="1" ht="14.25" customHeight="1" x14ac:dyDescent="0.2">
      <c r="F69" s="3" t="str">
        <f>IF($D69="","",AVERAGE(VLOOKUP($D69,Listas!$K$1:$S$6,9,0),(VLOOKUP($E69,Listas!$L$1:$S$6,8,0))))</f>
        <v/>
      </c>
      <c r="H69" s="3" t="str">
        <f>IF($G69="","",(AVERAGE(VLOOKUP($G69,Listas!$M$1:$S$6,7,0))))</f>
        <v/>
      </c>
      <c r="I69" s="3" t="str">
        <f t="shared" si="3"/>
        <v/>
      </c>
    </row>
    <row r="70" spans="6:9" s="3" customFormat="1" ht="14.25" customHeight="1" x14ac:dyDescent="0.2">
      <c r="F70" s="3" t="str">
        <f>IF($D70="","",AVERAGE(VLOOKUP($D70,Listas!$K$1:$S$6,9,0),(VLOOKUP($E70,Listas!$L$1:$S$6,8,0))))</f>
        <v/>
      </c>
      <c r="H70" s="3" t="str">
        <f>IF($G70="","",(AVERAGE(VLOOKUP($G70,Listas!$M$1:$S$6,7,0))))</f>
        <v/>
      </c>
      <c r="I70" s="3" t="str">
        <f t="shared" si="3"/>
        <v/>
      </c>
    </row>
    <row r="71" spans="6:9" s="3" customFormat="1" ht="14.25" customHeight="1" x14ac:dyDescent="0.2">
      <c r="F71" s="3" t="str">
        <f>IF($D71="","",AVERAGE(VLOOKUP($D71,Listas!$K$1:$S$6,9,0),(VLOOKUP($E71,Listas!$L$1:$S$6,8,0))))</f>
        <v/>
      </c>
      <c r="H71" s="3" t="str">
        <f>IF($G71="","",(AVERAGE(VLOOKUP($G71,Listas!$M$1:$S$6,7,0))))</f>
        <v/>
      </c>
      <c r="I71" s="3" t="str">
        <f t="shared" si="3"/>
        <v/>
      </c>
    </row>
    <row r="72" spans="6:9" s="3" customFormat="1" ht="14.25" customHeight="1" x14ac:dyDescent="0.2">
      <c r="F72" s="3" t="str">
        <f>IF($D72="","",AVERAGE(VLOOKUP($D72,Listas!$K$1:$S$6,9,0),(VLOOKUP($E72,Listas!$L$1:$S$6,8,0))))</f>
        <v/>
      </c>
      <c r="H72" s="3" t="str">
        <f>IF($G72="","",(AVERAGE(VLOOKUP($G72,Listas!$M$1:$S$6,7,0))))</f>
        <v/>
      </c>
      <c r="I72" s="3" t="str">
        <f t="shared" si="3"/>
        <v/>
      </c>
    </row>
    <row r="73" spans="6:9" s="3" customFormat="1" ht="14.25" customHeight="1" x14ac:dyDescent="0.2">
      <c r="F73" s="3" t="str">
        <f>IF($D73="","",AVERAGE(VLOOKUP($D73,Listas!$K$1:$S$6,9,0),(VLOOKUP($E73,Listas!$L$1:$S$6,8,0))))</f>
        <v/>
      </c>
      <c r="H73" s="3" t="str">
        <f>IF($G73="","",(AVERAGE(VLOOKUP($G73,Listas!$M$1:$S$6,7,0))))</f>
        <v/>
      </c>
      <c r="I73" s="3" t="str">
        <f t="shared" si="3"/>
        <v/>
      </c>
    </row>
    <row r="74" spans="6:9" s="3" customFormat="1" ht="14.25" customHeight="1" x14ac:dyDescent="0.2">
      <c r="F74" s="3" t="str">
        <f>IF($D74="","",AVERAGE(VLOOKUP($D74,Listas!$K$1:$S$6,9,0),(VLOOKUP($E74,Listas!$L$1:$S$6,8,0))))</f>
        <v/>
      </c>
      <c r="H74" s="3" t="str">
        <f>IF($G74="","",(AVERAGE(VLOOKUP($G74,Listas!$M$1:$S$6,7,0))))</f>
        <v/>
      </c>
      <c r="I74" s="3" t="str">
        <f t="shared" si="3"/>
        <v/>
      </c>
    </row>
    <row r="75" spans="6:9" s="3" customFormat="1" ht="14.25" customHeight="1" x14ac:dyDescent="0.2">
      <c r="F75" s="3" t="str">
        <f>IF($D75="","",AVERAGE(VLOOKUP($D75,Listas!$K$1:$S$6,9,0),(VLOOKUP($E75,Listas!$L$1:$S$6,8,0))))</f>
        <v/>
      </c>
      <c r="H75" s="3" t="str">
        <f>IF($G75="","",(AVERAGE(VLOOKUP($G75,Listas!$M$1:$S$6,7,0))))</f>
        <v/>
      </c>
      <c r="I75" s="3" t="str">
        <f t="shared" si="3"/>
        <v/>
      </c>
    </row>
    <row r="76" spans="6:9" s="3" customFormat="1" ht="14.25" customHeight="1" x14ac:dyDescent="0.2">
      <c r="F76" s="3" t="str">
        <f>IF($D76="","",AVERAGE(VLOOKUP($D76,Listas!$K$1:$S$6,9,0),(VLOOKUP($E76,Listas!$L$1:$S$6,8,0))))</f>
        <v/>
      </c>
      <c r="H76" s="3" t="str">
        <f>IF($G76="","",(AVERAGE(VLOOKUP($G76,Listas!$M$1:$S$6,7,0))))</f>
        <v/>
      </c>
      <c r="I76" s="3" t="str">
        <f t="shared" si="3"/>
        <v/>
      </c>
    </row>
    <row r="77" spans="6:9" s="3" customFormat="1" ht="14.25" customHeight="1" x14ac:dyDescent="0.2">
      <c r="F77" s="3" t="str">
        <f>IF($D77="","",AVERAGE(VLOOKUP($D77,Listas!$K$1:$S$6,9,0),(VLOOKUP($E77,Listas!$L$1:$S$6,8,0))))</f>
        <v/>
      </c>
      <c r="H77" s="3" t="str">
        <f>IF($G77="","",(AVERAGE(VLOOKUP($G77,Listas!$M$1:$S$6,7,0))))</f>
        <v/>
      </c>
      <c r="I77" s="3" t="str">
        <f t="shared" si="3"/>
        <v/>
      </c>
    </row>
    <row r="78" spans="6:9" s="3" customFormat="1" ht="14.25" customHeight="1" x14ac:dyDescent="0.2">
      <c r="F78" s="3" t="str">
        <f>IF($D78="","",AVERAGE(VLOOKUP($D78,Listas!$K$1:$S$6,9,0),(VLOOKUP($E78,Listas!$L$1:$S$6,8,0))))</f>
        <v/>
      </c>
      <c r="H78" s="3" t="str">
        <f>IF($G78="","",(AVERAGE(VLOOKUP($G78,Listas!$M$1:$S$6,7,0))))</f>
        <v/>
      </c>
      <c r="I78" s="3" t="str">
        <f t="shared" si="3"/>
        <v/>
      </c>
    </row>
    <row r="79" spans="6:9" s="3" customFormat="1" ht="14.25" customHeight="1" x14ac:dyDescent="0.2">
      <c r="F79" s="3" t="str">
        <f>IF($D79="","",AVERAGE(VLOOKUP($D79,Listas!$K$1:$S$6,9,0),(VLOOKUP($E79,Listas!$L$1:$S$6,8,0))))</f>
        <v/>
      </c>
      <c r="H79" s="3" t="str">
        <f>IF($G79="","",(AVERAGE(VLOOKUP($G79,Listas!$M$1:$S$6,7,0))))</f>
        <v/>
      </c>
      <c r="I79" s="3" t="str">
        <f t="shared" si="3"/>
        <v/>
      </c>
    </row>
    <row r="80" spans="6:9" s="3" customFormat="1" ht="14.25" customHeight="1" x14ac:dyDescent="0.2">
      <c r="F80" s="3" t="str">
        <f>IF($D80="","",AVERAGE(VLOOKUP($D80,Listas!$K$1:$S$6,9,0),(VLOOKUP($E80,Listas!$L$1:$S$6,8,0))))</f>
        <v/>
      </c>
      <c r="H80" s="3" t="str">
        <f>IF($G80="","",(AVERAGE(VLOOKUP($G80,Listas!$M$1:$S$6,7,0))))</f>
        <v/>
      </c>
      <c r="I80" s="3" t="str">
        <f t="shared" si="3"/>
        <v/>
      </c>
    </row>
    <row r="81" spans="6:9" s="3" customFormat="1" ht="14.25" customHeight="1" x14ac:dyDescent="0.2">
      <c r="F81" s="3" t="str">
        <f>IF($D81="","",AVERAGE(VLOOKUP($D81,Listas!$K$1:$S$6,9,0),(VLOOKUP($E81,Listas!$L$1:$S$6,8,0))))</f>
        <v/>
      </c>
      <c r="H81" s="3" t="str">
        <f>IF($G81="","",(AVERAGE(VLOOKUP($G81,Listas!$M$1:$S$6,7,0))))</f>
        <v/>
      </c>
      <c r="I81" s="3" t="str">
        <f t="shared" si="3"/>
        <v/>
      </c>
    </row>
    <row r="82" spans="6:9" s="3" customFormat="1" ht="14.25" customHeight="1" x14ac:dyDescent="0.2">
      <c r="F82" s="3" t="str">
        <f>IF($D82="","",AVERAGE(VLOOKUP($D82,Listas!$K$1:$S$6,9,0),(VLOOKUP($E82,Listas!$L$1:$S$6,8,0))))</f>
        <v/>
      </c>
      <c r="H82" s="3" t="str">
        <f>IF($G82="","",(AVERAGE(VLOOKUP($G82,Listas!$M$1:$S$6,7,0))))</f>
        <v/>
      </c>
      <c r="I82" s="3" t="str">
        <f t="shared" si="3"/>
        <v/>
      </c>
    </row>
    <row r="83" spans="6:9" s="3" customFormat="1" ht="14.25" customHeight="1" x14ac:dyDescent="0.2">
      <c r="F83" s="3" t="str">
        <f>IF($D83="","",AVERAGE(VLOOKUP($D83,Listas!$K$1:$S$6,9,0),(VLOOKUP($E83,Listas!$L$1:$S$6,8,0))))</f>
        <v/>
      </c>
      <c r="H83" s="3" t="str">
        <f>IF($G83="","",(AVERAGE(VLOOKUP($G83,Listas!$M$1:$S$6,7,0))))</f>
        <v/>
      </c>
      <c r="I83" s="3" t="str">
        <f t="shared" si="3"/>
        <v/>
      </c>
    </row>
    <row r="84" spans="6:9" s="3" customFormat="1" ht="14.25" customHeight="1" x14ac:dyDescent="0.2">
      <c r="F84" s="3" t="str">
        <f>IF($D84="","",AVERAGE(VLOOKUP($D84,Listas!$K$1:$S$6,9,0),(VLOOKUP($E84,Listas!$L$1:$S$6,8,0))))</f>
        <v/>
      </c>
      <c r="H84" s="3" t="str">
        <f>IF($G84="","",(AVERAGE(VLOOKUP($G84,Listas!$M$1:$S$6,7,0))))</f>
        <v/>
      </c>
      <c r="I84" s="3" t="str">
        <f t="shared" si="3"/>
        <v/>
      </c>
    </row>
    <row r="85" spans="6:9" s="3" customFormat="1" ht="14.25" customHeight="1" x14ac:dyDescent="0.2">
      <c r="F85" s="3" t="str">
        <f>IF($D85="","",AVERAGE(VLOOKUP($D85,Listas!$K$1:$S$6,9,0),(VLOOKUP($E85,Listas!$L$1:$S$6,8,0))))</f>
        <v/>
      </c>
      <c r="H85" s="3" t="str">
        <f>IF($G85="","",(AVERAGE(VLOOKUP($G85,Listas!$M$1:$S$6,7,0))))</f>
        <v/>
      </c>
      <c r="I85" s="3" t="str">
        <f t="shared" si="3"/>
        <v/>
      </c>
    </row>
    <row r="86" spans="6:9" s="3" customFormat="1" ht="14.25" customHeight="1" x14ac:dyDescent="0.2">
      <c r="F86" s="3" t="str">
        <f>IF($D86="","",AVERAGE(VLOOKUP($D86,Listas!$K$1:$S$6,9,0),(VLOOKUP($E86,Listas!$L$1:$S$6,8,0))))</f>
        <v/>
      </c>
      <c r="H86" s="3" t="str">
        <f>IF($G86="","",(AVERAGE(VLOOKUP($G86,Listas!$M$1:$S$6,7,0))))</f>
        <v/>
      </c>
      <c r="I86" s="3" t="str">
        <f t="shared" si="3"/>
        <v/>
      </c>
    </row>
    <row r="87" spans="6:9" s="3" customFormat="1" ht="14.25" customHeight="1" x14ac:dyDescent="0.2">
      <c r="F87" s="3" t="str">
        <f>IF($D87="","",AVERAGE(VLOOKUP($D87,Listas!$K$1:$S$6,9,0),(VLOOKUP($E87,Listas!$L$1:$S$6,8,0))))</f>
        <v/>
      </c>
      <c r="H87" s="3" t="str">
        <f>IF($G87="","",(AVERAGE(VLOOKUP($G87,Listas!$M$1:$S$6,7,0))))</f>
        <v/>
      </c>
      <c r="I87" s="3" t="str">
        <f t="shared" si="3"/>
        <v/>
      </c>
    </row>
    <row r="88" spans="6:9" s="3" customFormat="1" ht="14.25" customHeight="1" x14ac:dyDescent="0.2">
      <c r="F88" s="3" t="str">
        <f>IF($D88="","",AVERAGE(VLOOKUP($D88,Listas!$K$1:$S$6,9,0),(VLOOKUP($E88,Listas!$L$1:$S$6,8,0))))</f>
        <v/>
      </c>
      <c r="H88" s="3" t="str">
        <f>IF($G88="","",(AVERAGE(VLOOKUP($G88,Listas!$M$1:$S$6,7,0))))</f>
        <v/>
      </c>
      <c r="I88" s="3" t="str">
        <f t="shared" si="3"/>
        <v/>
      </c>
    </row>
    <row r="89" spans="6:9" s="3" customFormat="1" ht="14.25" customHeight="1" x14ac:dyDescent="0.2">
      <c r="F89" s="3" t="str">
        <f>IF($D89="","",AVERAGE(VLOOKUP($D89,Listas!$K$1:$S$6,9,0),(VLOOKUP($E89,Listas!$L$1:$S$6,8,0))))</f>
        <v/>
      </c>
      <c r="H89" s="3" t="str">
        <f>IF($G89="","",(AVERAGE(VLOOKUP($G89,Listas!$M$1:$S$6,7,0))))</f>
        <v/>
      </c>
      <c r="I89" s="3" t="str">
        <f t="shared" si="3"/>
        <v/>
      </c>
    </row>
    <row r="90" spans="6:9" s="3" customFormat="1" ht="14.25" customHeight="1" x14ac:dyDescent="0.2">
      <c r="F90" s="3" t="str">
        <f>IF($D90="","",AVERAGE(VLOOKUP($D90,Listas!$K$1:$S$6,9,0),(VLOOKUP($E90,Listas!$L$1:$S$6,8,0))))</f>
        <v/>
      </c>
      <c r="H90" s="3" t="str">
        <f>IF($G90="","",(AVERAGE(VLOOKUP($G90,Listas!$M$1:$S$6,7,0))))</f>
        <v/>
      </c>
      <c r="I90" s="3" t="str">
        <f t="shared" si="3"/>
        <v/>
      </c>
    </row>
    <row r="91" spans="6:9" s="3" customFormat="1" ht="14.25" customHeight="1" x14ac:dyDescent="0.2">
      <c r="F91" s="3" t="str">
        <f>IF($D91="","",AVERAGE(VLOOKUP($D91,Listas!$K$1:$S$6,9,0),(VLOOKUP($E91,Listas!$L$1:$S$6,8,0))))</f>
        <v/>
      </c>
      <c r="H91" s="3" t="str">
        <f>IF($G91="","",(AVERAGE(VLOOKUP($G91,Listas!$M$1:$S$6,7,0))))</f>
        <v/>
      </c>
      <c r="I91" s="3" t="str">
        <f t="shared" si="3"/>
        <v/>
      </c>
    </row>
    <row r="92" spans="6:9" s="3" customFormat="1" ht="14.25" customHeight="1" x14ac:dyDescent="0.2">
      <c r="F92" s="3" t="str">
        <f>IF($D92="","",AVERAGE(VLOOKUP($D92,Listas!$K$1:$S$6,9,0),(VLOOKUP($E92,Listas!$L$1:$S$6,8,0))))</f>
        <v/>
      </c>
      <c r="H92" s="3" t="str">
        <f>IF($G92="","",(AVERAGE(VLOOKUP($G92,Listas!$M$1:$S$6,7,0))))</f>
        <v/>
      </c>
      <c r="I92" s="3" t="str">
        <f t="shared" si="3"/>
        <v/>
      </c>
    </row>
    <row r="93" spans="6:9" s="3" customFormat="1" ht="14.25" customHeight="1" x14ac:dyDescent="0.2">
      <c r="F93" s="3" t="str">
        <f>IF($D93="","",AVERAGE(VLOOKUP($D93,Listas!$K$1:$S$6,9,0),(VLOOKUP($E93,Listas!$L$1:$S$6,8,0))))</f>
        <v/>
      </c>
      <c r="H93" s="3" t="str">
        <f>IF($G93="","",(AVERAGE(VLOOKUP($G93,Listas!$M$1:$S$6,7,0))))</f>
        <v/>
      </c>
      <c r="I93" s="3" t="str">
        <f t="shared" si="3"/>
        <v/>
      </c>
    </row>
    <row r="94" spans="6:9" s="3" customFormat="1" ht="14.25" customHeight="1" x14ac:dyDescent="0.2">
      <c r="F94" s="3" t="str">
        <f>IF($D94="","",AVERAGE(VLOOKUP($D94,Listas!$K$1:$S$6,9,0),(VLOOKUP($E94,Listas!$L$1:$S$6,8,0))))</f>
        <v/>
      </c>
      <c r="H94" s="3" t="str">
        <f>IF($G94="","",(AVERAGE(VLOOKUP($G94,Listas!$M$1:$S$6,7,0))))</f>
        <v/>
      </c>
      <c r="I94" s="3" t="str">
        <f t="shared" si="3"/>
        <v/>
      </c>
    </row>
    <row r="95" spans="6:9" s="3" customFormat="1" ht="14.25" customHeight="1" x14ac:dyDescent="0.2">
      <c r="F95" s="3" t="str">
        <f>IF($D95="","",AVERAGE(VLOOKUP($D95,Listas!$K$1:$S$6,9,0),(VLOOKUP($E95,Listas!$L$1:$S$6,8,0))))</f>
        <v/>
      </c>
      <c r="H95" s="3" t="str">
        <f>IF($G95="","",(AVERAGE(VLOOKUP($G95,Listas!$M$1:$S$6,7,0))))</f>
        <v/>
      </c>
      <c r="I95" s="3" t="str">
        <f t="shared" si="3"/>
        <v/>
      </c>
    </row>
    <row r="96" spans="6:9" s="3" customFormat="1" ht="14.25" customHeight="1" x14ac:dyDescent="0.2">
      <c r="F96" s="3" t="str">
        <f>IF($D96="","",AVERAGE(VLOOKUP($D96,Listas!$K$1:$S$6,9,0),(VLOOKUP($E96,Listas!$L$1:$S$6,8,0))))</f>
        <v/>
      </c>
      <c r="H96" s="3" t="str">
        <f>IF($G96="","",(AVERAGE(VLOOKUP($G96,Listas!$M$1:$S$6,7,0))))</f>
        <v/>
      </c>
      <c r="I96" s="3" t="str">
        <f t="shared" si="3"/>
        <v/>
      </c>
    </row>
    <row r="97" spans="6:9" s="3" customFormat="1" ht="14.25" customHeight="1" x14ac:dyDescent="0.2">
      <c r="F97" s="3" t="str">
        <f>IF($D97="","",AVERAGE(VLOOKUP($D97,Listas!$K$1:$S$6,9,0),(VLOOKUP($E97,Listas!$L$1:$S$6,8,0))))</f>
        <v/>
      </c>
      <c r="H97" s="3" t="str">
        <f>IF($G97="","",(AVERAGE(VLOOKUP($G97,Listas!$M$1:$S$6,7,0))))</f>
        <v/>
      </c>
      <c r="I97" s="3" t="str">
        <f t="shared" si="3"/>
        <v/>
      </c>
    </row>
    <row r="98" spans="6:9" s="3" customFormat="1" ht="14.25" customHeight="1" x14ac:dyDescent="0.2">
      <c r="F98" s="3" t="str">
        <f>IF($D98="","",AVERAGE(VLOOKUP($D98,Listas!$K$1:$S$6,9,0),(VLOOKUP($E98,Listas!$L$1:$S$6,8,0))))</f>
        <v/>
      </c>
      <c r="H98" s="3" t="str">
        <f>IF($G98="","",(AVERAGE(VLOOKUP($G98,Listas!$M$1:$S$6,7,0))))</f>
        <v/>
      </c>
      <c r="I98" s="3" t="str">
        <f t="shared" si="3"/>
        <v/>
      </c>
    </row>
    <row r="99" spans="6:9" s="3" customFormat="1" ht="14.25" customHeight="1" x14ac:dyDescent="0.2">
      <c r="F99" s="3" t="str">
        <f>IF($D99="","",AVERAGE(VLOOKUP($D99,Listas!$K$1:$S$6,9,0),(VLOOKUP($E99,Listas!$L$1:$S$6,8,0))))</f>
        <v/>
      </c>
      <c r="H99" s="3" t="str">
        <f>IF($G99="","",(AVERAGE(VLOOKUP($G99,Listas!$M$1:$S$6,7,0))))</f>
        <v/>
      </c>
      <c r="I99" s="3" t="str">
        <f t="shared" si="3"/>
        <v/>
      </c>
    </row>
    <row r="100" spans="6:9" s="3" customFormat="1" ht="14.25" customHeight="1" x14ac:dyDescent="0.2">
      <c r="F100" s="3" t="str">
        <f>IF($D100="","",AVERAGE(VLOOKUP($D100,Listas!$K$1:$S$6,9,0),(VLOOKUP($E100,Listas!$L$1:$S$6,8,0))))</f>
        <v/>
      </c>
      <c r="H100" s="3" t="str">
        <f>IF($G100="","",(AVERAGE(VLOOKUP($G100,Listas!$M$1:$S$6,7,0))))</f>
        <v/>
      </c>
      <c r="I100" s="3" t="str">
        <f t="shared" si="3"/>
        <v/>
      </c>
    </row>
    <row r="101" spans="6:9" s="3" customFormat="1" ht="14.25" customHeight="1" x14ac:dyDescent="0.2">
      <c r="F101" s="3" t="str">
        <f>IF($D101="","",AVERAGE(VLOOKUP($D101,Listas!$K$1:$S$6,9,0),(VLOOKUP($E101,Listas!$L$1:$S$6,8,0))))</f>
        <v/>
      </c>
      <c r="H101" s="3" t="str">
        <f>IF($G101="","",(AVERAGE(VLOOKUP($G101,Listas!$M$1:$S$6,7,0))))</f>
        <v/>
      </c>
      <c r="I101" s="3" t="str">
        <f t="shared" si="3"/>
        <v/>
      </c>
    </row>
    <row r="102" spans="6:9" s="3" customFormat="1" x14ac:dyDescent="0.2">
      <c r="F102" s="3" t="str">
        <f>IF($D102="","",AVERAGE(VLOOKUP($D102,Listas!$K$1:$S$6,9,0),(VLOOKUP($E102,Listas!$L$1:$S$6,8,0))))</f>
        <v/>
      </c>
      <c r="H102" s="3" t="str">
        <f>IF($G102="","",(AVERAGE(VLOOKUP($G102,Listas!$M$1:$S$6,7,0))))</f>
        <v/>
      </c>
      <c r="I102" s="3" t="str">
        <f t="shared" si="3"/>
        <v/>
      </c>
    </row>
    <row r="103" spans="6:9" s="3" customFormat="1" ht="44.25" customHeight="1" x14ac:dyDescent="0.2">
      <c r="F103" s="3" t="str">
        <f>IF($D103="","",AVERAGE(VLOOKUP($D103,Listas!$K$1:$S$6,9,0),(VLOOKUP($E103,Listas!$L$1:$S$6,8,0))))</f>
        <v/>
      </c>
      <c r="H103" s="3" t="str">
        <f>IF($G103="","",(AVERAGE(VLOOKUP($G103,Listas!$M$1:$S$6,7,0))))</f>
        <v/>
      </c>
      <c r="I103" s="3" t="str">
        <f t="shared" si="3"/>
        <v/>
      </c>
    </row>
    <row r="104" spans="6:9" s="3" customFormat="1" x14ac:dyDescent="0.2"/>
    <row r="105" spans="6:9" s="3" customFormat="1" x14ac:dyDescent="0.2"/>
    <row r="106" spans="6:9" s="3" customFormat="1" x14ac:dyDescent="0.2"/>
    <row r="107" spans="6:9" s="3" customFormat="1" x14ac:dyDescent="0.2"/>
    <row r="108" spans="6:9" s="3" customFormat="1" x14ac:dyDescent="0.2"/>
    <row r="109" spans="6:9" s="3" customFormat="1" x14ac:dyDescent="0.2"/>
    <row r="110" spans="6:9" s="3" customFormat="1" x14ac:dyDescent="0.2"/>
    <row r="111" spans="6:9" s="3" customFormat="1" x14ac:dyDescent="0.2"/>
    <row r="112" spans="6:9"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sheetData>
  <sheetProtection algorithmName="SHA-512" hashValue="QLPVyplDHIF425xRpOBqBZpQfi3TxQj4SS8V88yYZ7JN3JEGrvxSSIN8LS1oZWJak6vnP6VKeRCHHOqxNyz4Vw==" saltValue="bmBpFW3IvvO3xz0S0/Mqvg==" spinCount="100000" sheet="1" objects="1" scenarios="1" selectLockedCells="1" selectUnlockedCells="1"/>
  <autoFilter ref="A6:O103" xr:uid="{00000000-0009-0000-0000-000002000000}"/>
  <mergeCells count="14">
    <mergeCell ref="R5:S5"/>
    <mergeCell ref="D2:R4"/>
    <mergeCell ref="A2:C4"/>
    <mergeCell ref="P5:Q5"/>
    <mergeCell ref="L5:M5"/>
    <mergeCell ref="N5:O5"/>
    <mergeCell ref="H5:H6"/>
    <mergeCell ref="I5:I6"/>
    <mergeCell ref="K5:K6"/>
    <mergeCell ref="F5:F6"/>
    <mergeCell ref="A5:A6"/>
    <mergeCell ref="B5:B6"/>
    <mergeCell ref="C5:C6"/>
    <mergeCell ref="D5:E5"/>
  </mergeCells>
  <conditionalFormatting sqref="I24:I30 K17:K18 I7:I18">
    <cfRule type="containsBlanks" priority="95" stopIfTrue="1">
      <formula>LEN(TRIM(I7))=0</formula>
    </cfRule>
  </conditionalFormatting>
  <conditionalFormatting sqref="K7:K16">
    <cfRule type="containsBlanks" priority="76" stopIfTrue="1">
      <formula>LEN(TRIM(K7))=0</formula>
    </cfRule>
  </conditionalFormatting>
  <conditionalFormatting sqref="I20">
    <cfRule type="containsBlanks" priority="60" stopIfTrue="1">
      <formula>LEN(TRIM(I20))=0</formula>
    </cfRule>
  </conditionalFormatting>
  <conditionalFormatting sqref="K8:K16">
    <cfRule type="containsBlanks" priority="41" stopIfTrue="1">
      <formula>LEN(TRIM(K8))=0</formula>
    </cfRule>
  </conditionalFormatting>
  <conditionalFormatting sqref="I8:I16">
    <cfRule type="containsBlanks" priority="36" stopIfTrue="1">
      <formula>LEN(TRIM(I8))=0</formula>
    </cfRule>
  </conditionalFormatting>
  <dataValidations count="5">
    <dataValidation type="list" allowBlank="1" showErrorMessage="1" errorTitle="Error" error="Please select an option from the drop down list." sqref="E19:E103" xr:uid="{00000000-0002-0000-0200-000000000000}">
      <formula1>Occurrences</formula1>
    </dataValidation>
    <dataValidation allowBlank="1" showErrorMessage="1" errorTitle="Error" error="Please select an option from the drop down list." sqref="H7:H103 F7:F103 E7:E18" xr:uid="{00000000-0002-0000-0200-000001000000}"/>
    <dataValidation type="list" allowBlank="1" showInputMessage="1" showErrorMessage="1" sqref="B7:B103" xr:uid="{00000000-0002-0000-0200-000002000000}">
      <formula1>Process</formula1>
    </dataValidation>
    <dataValidation type="list" allowBlank="1" showErrorMessage="1" errorTitle="Error" error="Please select an option from the drop down list." sqref="G7:G103" xr:uid="{00000000-0002-0000-0200-000003000000}">
      <formula1>Potential</formula1>
    </dataValidation>
    <dataValidation type="list" allowBlank="1" showErrorMessage="1" errorTitle="Error" error="Please select an option from the drop down list." sqref="D7:D103" xr:uid="{00000000-0002-0000-0200-000004000000}">
      <formula1>Likelihood</formula1>
    </dataValidation>
  </dataValidations>
  <pageMargins left="0.7" right="0.7" top="0.75" bottom="0.75" header="0.3" footer="0.3"/>
  <pageSetup paperSize="5" scale="45" orientation="landscape" r:id="rId1"/>
  <colBreaks count="1" manualBreakCount="1">
    <brk id="11"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09" stopIfTrue="1" operator="between" id="{259731CE-DE80-4E06-9AB7-EC200BECEFF9}">
            <xm:f>Listas!$C$4</xm:f>
            <xm:f>Listas!$C$2</xm:f>
            <x14:dxf>
              <fill>
                <patternFill>
                  <bgColor rgb="FFFFFF00"/>
                </patternFill>
              </fill>
            </x14:dxf>
          </x14:cfRule>
          <xm:sqref>I24:I30 K17:K18 I7:I18</xm:sqref>
        </x14:conditionalFormatting>
        <x14:conditionalFormatting xmlns:xm="http://schemas.microsoft.com/office/excel/2006/main">
          <x14:cfRule type="expression" priority="108" stopIfTrue="1" id="{4FCA7998-6D93-416C-AC4D-7C3A0130D6F0}">
            <xm:f>$I8&lt;=Listas!$C$4</xm:f>
            <x14:dxf>
              <fill>
                <patternFill>
                  <bgColor theme="0" tint="-0.24994659260841701"/>
                </patternFill>
              </fill>
              <border>
                <left style="thin">
                  <color theme="0"/>
                </left>
                <right style="thin">
                  <color theme="0"/>
                </right>
                <top style="thin">
                  <color theme="0"/>
                </top>
                <bottom style="thin">
                  <color theme="0"/>
                </bottom>
              </border>
            </x14:dxf>
          </x14:cfRule>
          <xm:sqref>J24:K30 J8:J12 L8:L12</xm:sqref>
        </x14:conditionalFormatting>
        <x14:conditionalFormatting xmlns:xm="http://schemas.microsoft.com/office/excel/2006/main">
          <x14:cfRule type="cellIs" priority="99" stopIfTrue="1" operator="greaterThanOrEqual" id="{EBEAAEC9-CBDA-406F-BBCC-FF04E3EFF825}">
            <xm:f>Listas!$C$2</xm:f>
            <x14:dxf>
              <font>
                <color rgb="FFFFFF00"/>
              </font>
              <fill>
                <patternFill>
                  <bgColor rgb="FFFF0000"/>
                </patternFill>
              </fill>
            </x14:dxf>
          </x14:cfRule>
          <xm:sqref>I24:I30 K17:K18 I7:I18</xm:sqref>
        </x14:conditionalFormatting>
        <x14:conditionalFormatting xmlns:xm="http://schemas.microsoft.com/office/excel/2006/main">
          <x14:cfRule type="cellIs" priority="78" stopIfTrue="1" operator="between" id="{952B3CEC-7651-4AB1-9620-D09ED5E69B7D}">
            <xm:f>Listas!$C$4</xm:f>
            <xm:f>Listas!$C$2</xm:f>
            <x14:dxf>
              <fill>
                <patternFill>
                  <bgColor rgb="FFFFFF00"/>
                </patternFill>
              </fill>
            </x14:dxf>
          </x14:cfRule>
          <xm:sqref>K7:K16</xm:sqref>
        </x14:conditionalFormatting>
        <x14:conditionalFormatting xmlns:xm="http://schemas.microsoft.com/office/excel/2006/main">
          <x14:cfRule type="cellIs" priority="77" stopIfTrue="1" operator="greaterThanOrEqual" id="{A239035D-FC10-4DEB-BD9F-12E8D48A792D}">
            <xm:f>Listas!$C$2</xm:f>
            <x14:dxf>
              <font>
                <color rgb="FFFFFF00"/>
              </font>
              <fill>
                <patternFill>
                  <bgColor rgb="FFFF0000"/>
                </patternFill>
              </fill>
            </x14:dxf>
          </x14:cfRule>
          <xm:sqref>K7:K16</xm:sqref>
        </x14:conditionalFormatting>
        <x14:conditionalFormatting xmlns:xm="http://schemas.microsoft.com/office/excel/2006/main">
          <x14:cfRule type="cellIs" priority="63" stopIfTrue="1" operator="between" id="{90D32903-21E6-4D33-B957-79AFD1D90394}">
            <xm:f>Listas!$C$4</xm:f>
            <xm:f>Listas!$C$2</xm:f>
            <x14:dxf>
              <fill>
                <patternFill>
                  <bgColor rgb="FFFFFF00"/>
                </patternFill>
              </fill>
            </x14:dxf>
          </x14:cfRule>
          <xm:sqref>I20</xm:sqref>
        </x14:conditionalFormatting>
        <x14:conditionalFormatting xmlns:xm="http://schemas.microsoft.com/office/excel/2006/main">
          <x14:cfRule type="expression" priority="62" stopIfTrue="1" id="{D84D6332-EC5F-4F0B-BD96-B98B21469A88}">
            <xm:f>$I20&lt;=Listas!$C$4</xm:f>
            <x14:dxf>
              <fill>
                <patternFill>
                  <bgColor theme="0" tint="-0.24994659260841701"/>
                </patternFill>
              </fill>
              <border>
                <left style="thin">
                  <color theme="0"/>
                </left>
                <right style="thin">
                  <color theme="0"/>
                </right>
                <top style="thin">
                  <color theme="0"/>
                </top>
                <bottom style="thin">
                  <color theme="0"/>
                </bottom>
              </border>
            </x14:dxf>
          </x14:cfRule>
          <xm:sqref>J20:K20</xm:sqref>
        </x14:conditionalFormatting>
        <x14:conditionalFormatting xmlns:xm="http://schemas.microsoft.com/office/excel/2006/main">
          <x14:cfRule type="cellIs" priority="61" stopIfTrue="1" operator="greaterThanOrEqual" id="{EFBE08C5-BDC2-42AA-AED7-A89B592AA036}">
            <xm:f>Listas!$C$2</xm:f>
            <x14:dxf>
              <font>
                <color rgb="FFFFFF00"/>
              </font>
              <fill>
                <patternFill>
                  <bgColor rgb="FFFF0000"/>
                </patternFill>
              </fill>
            </x14:dxf>
          </x14:cfRule>
          <xm:sqref>I20</xm:sqref>
        </x14:conditionalFormatting>
        <x14:conditionalFormatting xmlns:xm="http://schemas.microsoft.com/office/excel/2006/main">
          <x14:cfRule type="cellIs" priority="43" stopIfTrue="1" operator="between" id="{049EBB97-B41D-4688-BE89-53304B0E980D}">
            <xm:f>Listas!$C$4</xm:f>
            <xm:f>Listas!$C$2</xm:f>
            <x14:dxf>
              <fill>
                <patternFill>
                  <bgColor rgb="FFFFFF00"/>
                </patternFill>
              </fill>
            </x14:dxf>
          </x14:cfRule>
          <xm:sqref>K8:K16</xm:sqref>
        </x14:conditionalFormatting>
        <x14:conditionalFormatting xmlns:xm="http://schemas.microsoft.com/office/excel/2006/main">
          <x14:cfRule type="cellIs" priority="42" stopIfTrue="1" operator="greaterThanOrEqual" id="{B18348DE-F4EE-47F3-97D6-D5110505D5B5}">
            <xm:f>Listas!$C$2</xm:f>
            <x14:dxf>
              <font>
                <color rgb="FFFFFF00"/>
              </font>
              <fill>
                <patternFill>
                  <bgColor rgb="FFFF0000"/>
                </patternFill>
              </fill>
            </x14:dxf>
          </x14:cfRule>
          <xm:sqref>K8:K16</xm:sqref>
        </x14:conditionalFormatting>
        <x14:conditionalFormatting xmlns:xm="http://schemas.microsoft.com/office/excel/2006/main">
          <x14:cfRule type="cellIs" priority="38" stopIfTrue="1" operator="between" id="{46C68C0C-8349-4A61-A031-A0093CB32B8E}">
            <xm:f>Listas!$C$4</xm:f>
            <xm:f>Listas!$C$2</xm:f>
            <x14:dxf>
              <fill>
                <patternFill>
                  <bgColor rgb="FFFFFF00"/>
                </patternFill>
              </fill>
            </x14:dxf>
          </x14:cfRule>
          <xm:sqref>I8:I16</xm:sqref>
        </x14:conditionalFormatting>
        <x14:conditionalFormatting xmlns:xm="http://schemas.microsoft.com/office/excel/2006/main">
          <x14:cfRule type="cellIs" priority="37" stopIfTrue="1" operator="greaterThanOrEqual" id="{FCF817A6-8868-4655-BB8B-5E6AFE7305BE}">
            <xm:f>Listas!$C$2</xm:f>
            <x14:dxf>
              <font>
                <color rgb="FFFFFF00"/>
              </font>
              <fill>
                <patternFill>
                  <bgColor rgb="FFFF0000"/>
                </patternFill>
              </fill>
            </x14:dxf>
          </x14:cfRule>
          <xm:sqref>I8:I16</xm:sqref>
        </x14:conditionalFormatting>
        <x14:conditionalFormatting xmlns:xm="http://schemas.microsoft.com/office/excel/2006/main">
          <x14:cfRule type="expression" priority="23" stopIfTrue="1" id="{AEDAF991-3BBF-48F7-A3B3-7DA710A892E4}">
            <xm:f>$I13&lt;=Listas!$C$4</xm:f>
            <x14:dxf>
              <fill>
                <patternFill>
                  <bgColor theme="0" tint="-0.24994659260841701"/>
                </patternFill>
              </fill>
              <border>
                <left style="thin">
                  <color theme="0"/>
                </left>
                <right style="thin">
                  <color theme="0"/>
                </right>
                <top style="thin">
                  <color theme="0"/>
                </top>
                <bottom style="thin">
                  <color theme="0"/>
                </bottom>
              </border>
            </x14:dxf>
          </x14:cfRule>
          <xm:sqref>L13</xm:sqref>
        </x14:conditionalFormatting>
        <x14:conditionalFormatting xmlns:xm="http://schemas.microsoft.com/office/excel/2006/main">
          <x14:cfRule type="expression" priority="18" stopIfTrue="1" id="{5ECB4295-66EB-436A-A736-A5DFD171DB0F}">
            <xm:f>$I8&lt;=Listas!$C$4</xm:f>
            <x14:dxf>
              <fill>
                <patternFill>
                  <bgColor theme="0" tint="-0.24994659260841701"/>
                </patternFill>
              </fill>
              <border>
                <left style="thin">
                  <color theme="0"/>
                </left>
                <right style="thin">
                  <color theme="0"/>
                </right>
                <top style="thin">
                  <color theme="0"/>
                </top>
                <bottom style="thin">
                  <color theme="0"/>
                </bottom>
              </border>
            </x14:dxf>
          </x14:cfRule>
          <xm:sqref>N8</xm:sqref>
        </x14:conditionalFormatting>
        <x14:conditionalFormatting xmlns:xm="http://schemas.microsoft.com/office/excel/2006/main">
          <x14:cfRule type="expression" priority="17" stopIfTrue="1" id="{7921EAA2-403E-49AE-B14E-C21A935D0BA9}">
            <xm:f>$I9&lt;=Listas!$C$4</xm:f>
            <x14:dxf>
              <fill>
                <patternFill>
                  <bgColor theme="0" tint="-0.24994659260841701"/>
                </patternFill>
              </fill>
              <border>
                <left style="thin">
                  <color theme="0"/>
                </left>
                <right style="thin">
                  <color theme="0"/>
                </right>
                <top style="thin">
                  <color theme="0"/>
                </top>
                <bottom style="thin">
                  <color theme="0"/>
                </bottom>
              </border>
            </x14:dxf>
          </x14:cfRule>
          <xm:sqref>N9</xm:sqref>
        </x14:conditionalFormatting>
        <x14:conditionalFormatting xmlns:xm="http://schemas.microsoft.com/office/excel/2006/main">
          <x14:cfRule type="expression" priority="16" stopIfTrue="1" id="{8E5EFAFD-709C-4C34-9433-1695E12E8CF3}">
            <xm:f>$I10&lt;=Listas!$C$4</xm:f>
            <x14:dxf>
              <fill>
                <patternFill>
                  <bgColor theme="0" tint="-0.24994659260841701"/>
                </patternFill>
              </fill>
              <border>
                <left style="thin">
                  <color theme="0"/>
                </left>
                <right style="thin">
                  <color theme="0"/>
                </right>
                <top style="thin">
                  <color theme="0"/>
                </top>
                <bottom style="thin">
                  <color theme="0"/>
                </bottom>
              </border>
            </x14:dxf>
          </x14:cfRule>
          <xm:sqref>N10</xm:sqref>
        </x14:conditionalFormatting>
        <x14:conditionalFormatting xmlns:xm="http://schemas.microsoft.com/office/excel/2006/main">
          <x14:cfRule type="expression" priority="15" stopIfTrue="1" id="{8310809D-91C9-4F5F-BB0F-9028AC542049}">
            <xm:f>$I12&lt;=Listas!$C$4</xm:f>
            <x14:dxf>
              <fill>
                <patternFill>
                  <bgColor theme="0" tint="-0.24994659260841701"/>
                </patternFill>
              </fill>
              <border>
                <left style="thin">
                  <color theme="0"/>
                </left>
                <right style="thin">
                  <color theme="0"/>
                </right>
                <top style="thin">
                  <color theme="0"/>
                </top>
                <bottom style="thin">
                  <color theme="0"/>
                </bottom>
              </border>
            </x14:dxf>
          </x14:cfRule>
          <xm:sqref>N12</xm:sqref>
        </x14:conditionalFormatting>
        <x14:conditionalFormatting xmlns:xm="http://schemas.microsoft.com/office/excel/2006/main">
          <x14:cfRule type="expression" priority="14" stopIfTrue="1" id="{471AABF5-5296-4D9B-B082-51ACBF92340B}">
            <xm:f>$I13&lt;=Listas!$C$4</xm:f>
            <x14:dxf>
              <fill>
                <patternFill>
                  <bgColor theme="0" tint="-0.24994659260841701"/>
                </patternFill>
              </fill>
              <border>
                <left style="thin">
                  <color theme="0"/>
                </left>
                <right style="thin">
                  <color theme="0"/>
                </right>
                <top style="thin">
                  <color theme="0"/>
                </top>
                <bottom style="thin">
                  <color theme="0"/>
                </bottom>
              </border>
            </x14:dxf>
          </x14:cfRule>
          <xm:sqref>N13</xm:sqref>
        </x14:conditionalFormatting>
        <x14:conditionalFormatting xmlns:xm="http://schemas.microsoft.com/office/excel/2006/main">
          <x14:cfRule type="expression" priority="13" stopIfTrue="1" id="{4E74E204-6468-44E7-BAFA-A09FD9164645}">
            <xm:f>$I11&lt;=Listas!$C$4</xm:f>
            <x14:dxf>
              <fill>
                <patternFill>
                  <bgColor theme="0" tint="-0.24994659260841701"/>
                </patternFill>
              </fill>
              <border>
                <left style="thin">
                  <color theme="0"/>
                </left>
                <right style="thin">
                  <color theme="0"/>
                </right>
                <top style="thin">
                  <color theme="0"/>
                </top>
                <bottom style="thin">
                  <color theme="0"/>
                </bottom>
              </border>
            </x14:dxf>
          </x14:cfRule>
          <xm:sqref>N11</xm:sqref>
        </x14:conditionalFormatting>
        <x14:conditionalFormatting xmlns:xm="http://schemas.microsoft.com/office/excel/2006/main">
          <x14:cfRule type="expression" priority="12" stopIfTrue="1" id="{33BBE33A-D85A-46DB-94EB-BCDBF939B74B}">
            <xm:f>$I8&lt;=Listas!$C$4</xm:f>
            <x14:dxf>
              <fill>
                <patternFill>
                  <bgColor theme="0" tint="-0.24994659260841701"/>
                </patternFill>
              </fill>
              <border>
                <left style="thin">
                  <color theme="0"/>
                </left>
                <right style="thin">
                  <color theme="0"/>
                </right>
                <top style="thin">
                  <color theme="0"/>
                </top>
                <bottom style="thin">
                  <color theme="0"/>
                </bottom>
              </border>
            </x14:dxf>
          </x14:cfRule>
          <xm:sqref>P8</xm:sqref>
        </x14:conditionalFormatting>
        <x14:conditionalFormatting xmlns:xm="http://schemas.microsoft.com/office/excel/2006/main">
          <x14:cfRule type="expression" priority="11" stopIfTrue="1" id="{F76A9A3D-E130-48FD-AB29-6DD3A36C992A}">
            <xm:f>$I9&lt;=Listas!$C$4</xm:f>
            <x14:dxf>
              <fill>
                <patternFill>
                  <bgColor theme="0" tint="-0.24994659260841701"/>
                </patternFill>
              </fill>
              <border>
                <left style="thin">
                  <color theme="0"/>
                </left>
                <right style="thin">
                  <color theme="0"/>
                </right>
                <top style="thin">
                  <color theme="0"/>
                </top>
                <bottom style="thin">
                  <color theme="0"/>
                </bottom>
              </border>
            </x14:dxf>
          </x14:cfRule>
          <xm:sqref>P9</xm:sqref>
        </x14:conditionalFormatting>
        <x14:conditionalFormatting xmlns:xm="http://schemas.microsoft.com/office/excel/2006/main">
          <x14:cfRule type="expression" priority="10" stopIfTrue="1" id="{764A3617-6E13-440B-AE88-058B6E1EA5C7}">
            <xm:f>$I10&lt;=Listas!$C$4</xm:f>
            <x14:dxf>
              <fill>
                <patternFill>
                  <bgColor theme="0" tint="-0.24994659260841701"/>
                </patternFill>
              </fill>
              <border>
                <left style="thin">
                  <color theme="0"/>
                </left>
                <right style="thin">
                  <color theme="0"/>
                </right>
                <top style="thin">
                  <color theme="0"/>
                </top>
                <bottom style="thin">
                  <color theme="0"/>
                </bottom>
              </border>
            </x14:dxf>
          </x14:cfRule>
          <xm:sqref>P10</xm:sqref>
        </x14:conditionalFormatting>
        <x14:conditionalFormatting xmlns:xm="http://schemas.microsoft.com/office/excel/2006/main">
          <x14:cfRule type="expression" priority="9" stopIfTrue="1" id="{8F7B66EA-168B-4564-9623-E3E53B46055B}">
            <xm:f>$I11&lt;=Listas!$C$4</xm:f>
            <x14:dxf>
              <fill>
                <patternFill>
                  <bgColor theme="0" tint="-0.24994659260841701"/>
                </patternFill>
              </fill>
              <border>
                <left style="thin">
                  <color theme="0"/>
                </left>
                <right style="thin">
                  <color theme="0"/>
                </right>
                <top style="thin">
                  <color theme="0"/>
                </top>
                <bottom style="thin">
                  <color theme="0"/>
                </bottom>
              </border>
            </x14:dxf>
          </x14:cfRule>
          <xm:sqref>P11</xm:sqref>
        </x14:conditionalFormatting>
        <x14:conditionalFormatting xmlns:xm="http://schemas.microsoft.com/office/excel/2006/main">
          <x14:cfRule type="expression" priority="8" stopIfTrue="1" id="{63162956-0C6F-4C51-8D43-5E5C8B62D8FE}">
            <xm:f>$I12&lt;=Listas!$C$4</xm:f>
            <x14:dxf>
              <fill>
                <patternFill>
                  <bgColor theme="0" tint="-0.24994659260841701"/>
                </patternFill>
              </fill>
              <border>
                <left style="thin">
                  <color theme="0"/>
                </left>
                <right style="thin">
                  <color theme="0"/>
                </right>
                <top style="thin">
                  <color theme="0"/>
                </top>
                <bottom style="thin">
                  <color theme="0"/>
                </bottom>
              </border>
            </x14:dxf>
          </x14:cfRule>
          <xm:sqref>P12</xm:sqref>
        </x14:conditionalFormatting>
        <x14:conditionalFormatting xmlns:xm="http://schemas.microsoft.com/office/excel/2006/main">
          <x14:cfRule type="expression" priority="7" stopIfTrue="1" id="{0BBBE6DD-6609-40E8-BAE4-B4DFCC2EF935}">
            <xm:f>$I13&lt;=Listas!$C$4</xm:f>
            <x14:dxf>
              <fill>
                <patternFill>
                  <bgColor theme="0" tint="-0.24994659260841701"/>
                </patternFill>
              </fill>
              <border>
                <left style="thin">
                  <color theme="0"/>
                </left>
                <right style="thin">
                  <color theme="0"/>
                </right>
                <top style="thin">
                  <color theme="0"/>
                </top>
                <bottom style="thin">
                  <color theme="0"/>
                </bottom>
              </border>
            </x14:dxf>
          </x14:cfRule>
          <xm:sqref>P13</xm:sqref>
        </x14:conditionalFormatting>
        <x14:conditionalFormatting xmlns:xm="http://schemas.microsoft.com/office/excel/2006/main">
          <x14:cfRule type="expression" priority="6" stopIfTrue="1" id="{152AD38E-7D40-4C6D-AA8A-45C44F7C7F18}">
            <xm:f>$I12&lt;=Listas!$C$4</xm:f>
            <x14:dxf>
              <fill>
                <patternFill>
                  <bgColor theme="0" tint="-0.24994659260841701"/>
                </patternFill>
              </fill>
              <border>
                <left style="thin">
                  <color theme="0"/>
                </left>
                <right style="thin">
                  <color theme="0"/>
                </right>
                <top style="thin">
                  <color theme="0"/>
                </top>
                <bottom style="thin">
                  <color theme="0"/>
                </bottom>
              </border>
            </x14:dxf>
          </x14:cfRule>
          <xm:sqref>R12</xm:sqref>
        </x14:conditionalFormatting>
        <x14:conditionalFormatting xmlns:xm="http://schemas.microsoft.com/office/excel/2006/main">
          <x14:cfRule type="expression" priority="5" stopIfTrue="1" id="{DDDC4053-3780-46F9-B355-4CA2A8AEA03D}">
            <xm:f>$I13&lt;=Listas!$C$4</xm:f>
            <x14:dxf>
              <fill>
                <patternFill>
                  <bgColor theme="0" tint="-0.24994659260841701"/>
                </patternFill>
              </fill>
              <border>
                <left style="thin">
                  <color theme="0"/>
                </left>
                <right style="thin">
                  <color theme="0"/>
                </right>
                <top style="thin">
                  <color theme="0"/>
                </top>
                <bottom style="thin">
                  <color theme="0"/>
                </bottom>
              </border>
            </x14:dxf>
          </x14:cfRule>
          <xm:sqref>R13</xm:sqref>
        </x14:conditionalFormatting>
        <x14:conditionalFormatting xmlns:xm="http://schemas.microsoft.com/office/excel/2006/main">
          <x14:cfRule type="expression" priority="4" stopIfTrue="1" id="{2BE2C91D-E017-48C0-AF05-FF63B96C047A}">
            <xm:f>$I11&lt;=Listas!$C$4</xm:f>
            <x14:dxf>
              <fill>
                <patternFill>
                  <bgColor theme="0" tint="-0.24994659260841701"/>
                </patternFill>
              </fill>
              <border>
                <left style="thin">
                  <color theme="0"/>
                </left>
                <right style="thin">
                  <color theme="0"/>
                </right>
                <top style="thin">
                  <color theme="0"/>
                </top>
                <bottom style="thin">
                  <color theme="0"/>
                </bottom>
              </border>
            </x14:dxf>
          </x14:cfRule>
          <xm:sqref>R11</xm:sqref>
        </x14:conditionalFormatting>
        <x14:conditionalFormatting xmlns:xm="http://schemas.microsoft.com/office/excel/2006/main">
          <x14:cfRule type="expression" priority="3" stopIfTrue="1" id="{031AF4C1-383D-4411-AFE3-350C0988C95F}">
            <xm:f>$I8&lt;=Listas!$C$4</xm:f>
            <x14:dxf>
              <fill>
                <patternFill>
                  <bgColor theme="0" tint="-0.24994659260841701"/>
                </patternFill>
              </fill>
              <border>
                <left style="thin">
                  <color theme="0"/>
                </left>
                <right style="thin">
                  <color theme="0"/>
                </right>
                <top style="thin">
                  <color theme="0"/>
                </top>
                <bottom style="thin">
                  <color theme="0"/>
                </bottom>
              </border>
            </x14:dxf>
          </x14:cfRule>
          <xm:sqref>R8</xm:sqref>
        </x14:conditionalFormatting>
        <x14:conditionalFormatting xmlns:xm="http://schemas.microsoft.com/office/excel/2006/main">
          <x14:cfRule type="expression" priority="2" stopIfTrue="1" id="{08065729-CCB4-484F-982B-74738AD9B72F}">
            <xm:f>$I9&lt;=Listas!$C$4</xm:f>
            <x14:dxf>
              <fill>
                <patternFill>
                  <bgColor theme="0" tint="-0.24994659260841701"/>
                </patternFill>
              </fill>
              <border>
                <left style="thin">
                  <color theme="0"/>
                </left>
                <right style="thin">
                  <color theme="0"/>
                </right>
                <top style="thin">
                  <color theme="0"/>
                </top>
                <bottom style="thin">
                  <color theme="0"/>
                </bottom>
              </border>
            </x14:dxf>
          </x14:cfRule>
          <xm:sqref>R9</xm:sqref>
        </x14:conditionalFormatting>
        <x14:conditionalFormatting xmlns:xm="http://schemas.microsoft.com/office/excel/2006/main">
          <x14:cfRule type="expression" priority="1" stopIfTrue="1" id="{760C212F-6C39-4161-AB64-36778E4F6D42}">
            <xm:f>$I10&lt;=Listas!$C$4</xm:f>
            <x14:dxf>
              <fill>
                <patternFill>
                  <bgColor theme="0" tint="-0.24994659260841701"/>
                </patternFill>
              </fill>
              <border>
                <left style="thin">
                  <color theme="0"/>
                </left>
                <right style="thin">
                  <color theme="0"/>
                </right>
                <top style="thin">
                  <color theme="0"/>
                </top>
                <bottom style="thin">
                  <color theme="0"/>
                </bottom>
              </border>
            </x14:dxf>
          </x14:cfRule>
          <xm:sqref>R10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3"/>
  <sheetViews>
    <sheetView showGridLines="0" view="pageBreakPreview" zoomScale="82" zoomScaleNormal="77" zoomScaleSheetLayoutView="82" zoomScalePageLayoutView="125" workbookViewId="0">
      <pane ySplit="3" topLeftCell="A4" activePane="bottomLeft" state="frozen"/>
      <selection pane="bottomLeft" activeCell="E13" sqref="E13"/>
    </sheetView>
  </sheetViews>
  <sheetFormatPr baseColWidth="10" defaultRowHeight="15" x14ac:dyDescent="0.25"/>
  <cols>
    <col min="1" max="1" width="41.5703125" customWidth="1"/>
    <col min="2" max="2" width="14.5703125" customWidth="1"/>
    <col min="3" max="3" width="31.28515625" customWidth="1"/>
    <col min="4" max="4" width="23" customWidth="1"/>
    <col min="5" max="5" width="34" customWidth="1"/>
    <col min="6" max="6" width="3.85546875" style="70" bestFit="1" customWidth="1"/>
    <col min="7" max="7" width="19.28515625" customWidth="1"/>
    <col min="8" max="8" width="3.85546875" style="76" bestFit="1" customWidth="1"/>
    <col min="9" max="9" width="19.28515625" customWidth="1"/>
    <col min="10" max="10" width="7.85546875" style="76" bestFit="1" customWidth="1"/>
    <col min="11" max="11" width="19.28515625" hidden="1" customWidth="1"/>
    <col min="12" max="12" width="3.85546875" style="75" hidden="1" customWidth="1"/>
    <col min="13" max="13" width="19.28515625" hidden="1" customWidth="1"/>
    <col min="14" max="14" width="3.85546875" hidden="1" customWidth="1"/>
    <col min="15" max="15" width="19.28515625" hidden="1" customWidth="1"/>
    <col min="16" max="16" width="3.85546875" hidden="1" customWidth="1"/>
    <col min="17" max="17" width="19.28515625" hidden="1" customWidth="1"/>
    <col min="18" max="18" width="3.85546875" hidden="1" customWidth="1"/>
    <col min="19" max="19" width="19.28515625" hidden="1" customWidth="1"/>
    <col min="20" max="20" width="3.85546875" hidden="1" customWidth="1"/>
    <col min="21" max="21" width="19.28515625" hidden="1" customWidth="1"/>
    <col min="22" max="22" width="3.85546875" hidden="1" customWidth="1"/>
    <col min="23" max="23" width="19.28515625" hidden="1" customWidth="1"/>
    <col min="24" max="24" width="3.85546875" hidden="1" customWidth="1"/>
    <col min="25" max="25" width="19.28515625" hidden="1" customWidth="1"/>
    <col min="26" max="26" width="3.85546875" hidden="1" customWidth="1"/>
    <col min="27" max="27" width="11.5703125" bestFit="1" customWidth="1"/>
    <col min="28" max="28" width="7.85546875" bestFit="1" customWidth="1"/>
    <col min="29" max="29" width="12.28515625" style="70" bestFit="1" customWidth="1"/>
    <col min="30" max="30" width="16.140625" style="70" bestFit="1" customWidth="1"/>
    <col min="31" max="31" width="12.85546875" style="70" bestFit="1" customWidth="1"/>
    <col min="256" max="256" width="36" bestFit="1" customWidth="1"/>
    <col min="257" max="257" width="12.28515625" bestFit="1" customWidth="1"/>
    <col min="258" max="258" width="8.140625" bestFit="1" customWidth="1"/>
    <col min="259" max="259" width="36" bestFit="1" customWidth="1"/>
    <col min="260" max="260" width="2" bestFit="1" customWidth="1"/>
    <col min="261" max="261" width="3" bestFit="1" customWidth="1"/>
    <col min="262" max="263" width="2" bestFit="1" customWidth="1"/>
    <col min="264" max="264" width="3" bestFit="1" customWidth="1"/>
    <col min="265" max="281" width="2" customWidth="1"/>
    <col min="282" max="282" width="3" bestFit="1" customWidth="1"/>
    <col min="283" max="283" width="2.7109375" customWidth="1"/>
    <col min="284" max="284" width="24.28515625" bestFit="1" customWidth="1"/>
    <col min="285" max="285" width="14.140625" bestFit="1" customWidth="1"/>
    <col min="286" max="286" width="18.42578125" bestFit="1" customWidth="1"/>
    <col min="287" max="287" width="14.42578125" bestFit="1" customWidth="1"/>
    <col min="512" max="512" width="36" bestFit="1" customWidth="1"/>
    <col min="513" max="513" width="12.28515625" bestFit="1" customWidth="1"/>
    <col min="514" max="514" width="8.140625" bestFit="1" customWidth="1"/>
    <col min="515" max="515" width="36" bestFit="1" customWidth="1"/>
    <col min="516" max="516" width="2" bestFit="1" customWidth="1"/>
    <col min="517" max="517" width="3" bestFit="1" customWidth="1"/>
    <col min="518" max="519" width="2" bestFit="1" customWidth="1"/>
    <col min="520" max="520" width="3" bestFit="1" customWidth="1"/>
    <col min="521" max="537" width="2" customWidth="1"/>
    <col min="538" max="538" width="3" bestFit="1" customWidth="1"/>
    <col min="539" max="539" width="2.7109375" customWidth="1"/>
    <col min="540" max="540" width="24.28515625" bestFit="1" customWidth="1"/>
    <col min="541" max="541" width="14.140625" bestFit="1" customWidth="1"/>
    <col min="542" max="542" width="18.42578125" bestFit="1" customWidth="1"/>
    <col min="543" max="543" width="14.42578125" bestFit="1" customWidth="1"/>
    <col min="768" max="768" width="36" bestFit="1" customWidth="1"/>
    <col min="769" max="769" width="12.28515625" bestFit="1" customWidth="1"/>
    <col min="770" max="770" width="8.140625" bestFit="1" customWidth="1"/>
    <col min="771" max="771" width="36" bestFit="1" customWidth="1"/>
    <col min="772" max="772" width="2" bestFit="1" customWidth="1"/>
    <col min="773" max="773" width="3" bestFit="1" customWidth="1"/>
    <col min="774" max="775" width="2" bestFit="1" customWidth="1"/>
    <col min="776" max="776" width="3" bestFit="1" customWidth="1"/>
    <col min="777" max="793" width="2" customWidth="1"/>
    <col min="794" max="794" width="3" bestFit="1" customWidth="1"/>
    <col min="795" max="795" width="2.7109375" customWidth="1"/>
    <col min="796" max="796" width="24.28515625" bestFit="1" customWidth="1"/>
    <col min="797" max="797" width="14.140625" bestFit="1" customWidth="1"/>
    <col min="798" max="798" width="18.42578125" bestFit="1" customWidth="1"/>
    <col min="799" max="799" width="14.42578125" bestFit="1" customWidth="1"/>
    <col min="1024" max="1024" width="36" bestFit="1" customWidth="1"/>
    <col min="1025" max="1025" width="12.28515625" bestFit="1" customWidth="1"/>
    <col min="1026" max="1026" width="8.140625" bestFit="1" customWidth="1"/>
    <col min="1027" max="1027" width="36" bestFit="1" customWidth="1"/>
    <col min="1028" max="1028" width="2" bestFit="1" customWidth="1"/>
    <col min="1029" max="1029" width="3" bestFit="1" customWidth="1"/>
    <col min="1030" max="1031" width="2" bestFit="1" customWidth="1"/>
    <col min="1032" max="1032" width="3" bestFit="1" customWidth="1"/>
    <col min="1033" max="1049" width="2" customWidth="1"/>
    <col min="1050" max="1050" width="3" bestFit="1" customWidth="1"/>
    <col min="1051" max="1051" width="2.7109375" customWidth="1"/>
    <col min="1052" max="1052" width="24.28515625" bestFit="1" customWidth="1"/>
    <col min="1053" max="1053" width="14.140625" bestFit="1" customWidth="1"/>
    <col min="1054" max="1054" width="18.42578125" bestFit="1" customWidth="1"/>
    <col min="1055" max="1055" width="14.42578125" bestFit="1" customWidth="1"/>
    <col min="1280" max="1280" width="36" bestFit="1" customWidth="1"/>
    <col min="1281" max="1281" width="12.28515625" bestFit="1" customWidth="1"/>
    <col min="1282" max="1282" width="8.140625" bestFit="1" customWidth="1"/>
    <col min="1283" max="1283" width="36" bestFit="1" customWidth="1"/>
    <col min="1284" max="1284" width="2" bestFit="1" customWidth="1"/>
    <col min="1285" max="1285" width="3" bestFit="1" customWidth="1"/>
    <col min="1286" max="1287" width="2" bestFit="1" customWidth="1"/>
    <col min="1288" max="1288" width="3" bestFit="1" customWidth="1"/>
    <col min="1289" max="1305" width="2" customWidth="1"/>
    <col min="1306" max="1306" width="3" bestFit="1" customWidth="1"/>
    <col min="1307" max="1307" width="2.7109375" customWidth="1"/>
    <col min="1308" max="1308" width="24.28515625" bestFit="1" customWidth="1"/>
    <col min="1309" max="1309" width="14.140625" bestFit="1" customWidth="1"/>
    <col min="1310" max="1310" width="18.42578125" bestFit="1" customWidth="1"/>
    <col min="1311" max="1311" width="14.42578125" bestFit="1" customWidth="1"/>
    <col min="1536" max="1536" width="36" bestFit="1" customWidth="1"/>
    <col min="1537" max="1537" width="12.28515625" bestFit="1" customWidth="1"/>
    <col min="1538" max="1538" width="8.140625" bestFit="1" customWidth="1"/>
    <col min="1539" max="1539" width="36" bestFit="1" customWidth="1"/>
    <col min="1540" max="1540" width="2" bestFit="1" customWidth="1"/>
    <col min="1541" max="1541" width="3" bestFit="1" customWidth="1"/>
    <col min="1542" max="1543" width="2" bestFit="1" customWidth="1"/>
    <col min="1544" max="1544" width="3" bestFit="1" customWidth="1"/>
    <col min="1545" max="1561" width="2" customWidth="1"/>
    <col min="1562" max="1562" width="3" bestFit="1" customWidth="1"/>
    <col min="1563" max="1563" width="2.7109375" customWidth="1"/>
    <col min="1564" max="1564" width="24.28515625" bestFit="1" customWidth="1"/>
    <col min="1565" max="1565" width="14.140625" bestFit="1" customWidth="1"/>
    <col min="1566" max="1566" width="18.42578125" bestFit="1" customWidth="1"/>
    <col min="1567" max="1567" width="14.42578125" bestFit="1" customWidth="1"/>
    <col min="1792" max="1792" width="36" bestFit="1" customWidth="1"/>
    <col min="1793" max="1793" width="12.28515625" bestFit="1" customWidth="1"/>
    <col min="1794" max="1794" width="8.140625" bestFit="1" customWidth="1"/>
    <col min="1795" max="1795" width="36" bestFit="1" customWidth="1"/>
    <col min="1796" max="1796" width="2" bestFit="1" customWidth="1"/>
    <col min="1797" max="1797" width="3" bestFit="1" customWidth="1"/>
    <col min="1798" max="1799" width="2" bestFit="1" customWidth="1"/>
    <col min="1800" max="1800" width="3" bestFit="1" customWidth="1"/>
    <col min="1801" max="1817" width="2" customWidth="1"/>
    <col min="1818" max="1818" width="3" bestFit="1" customWidth="1"/>
    <col min="1819" max="1819" width="2.7109375" customWidth="1"/>
    <col min="1820" max="1820" width="24.28515625" bestFit="1" customWidth="1"/>
    <col min="1821" max="1821" width="14.140625" bestFit="1" customWidth="1"/>
    <col min="1822" max="1822" width="18.42578125" bestFit="1" customWidth="1"/>
    <col min="1823" max="1823" width="14.42578125" bestFit="1" customWidth="1"/>
    <col min="2048" max="2048" width="36" bestFit="1" customWidth="1"/>
    <col min="2049" max="2049" width="12.28515625" bestFit="1" customWidth="1"/>
    <col min="2050" max="2050" width="8.140625" bestFit="1" customWidth="1"/>
    <col min="2051" max="2051" width="36" bestFit="1" customWidth="1"/>
    <col min="2052" max="2052" width="2" bestFit="1" customWidth="1"/>
    <col min="2053" max="2053" width="3" bestFit="1" customWidth="1"/>
    <col min="2054" max="2055" width="2" bestFit="1" customWidth="1"/>
    <col min="2056" max="2056" width="3" bestFit="1" customWidth="1"/>
    <col min="2057" max="2073" width="2" customWidth="1"/>
    <col min="2074" max="2074" width="3" bestFit="1" customWidth="1"/>
    <col min="2075" max="2075" width="2.7109375" customWidth="1"/>
    <col min="2076" max="2076" width="24.28515625" bestFit="1" customWidth="1"/>
    <col min="2077" max="2077" width="14.140625" bestFit="1" customWidth="1"/>
    <col min="2078" max="2078" width="18.42578125" bestFit="1" customWidth="1"/>
    <col min="2079" max="2079" width="14.42578125" bestFit="1" customWidth="1"/>
    <col min="2304" max="2304" width="36" bestFit="1" customWidth="1"/>
    <col min="2305" max="2305" width="12.28515625" bestFit="1" customWidth="1"/>
    <col min="2306" max="2306" width="8.140625" bestFit="1" customWidth="1"/>
    <col min="2307" max="2307" width="36" bestFit="1" customWidth="1"/>
    <col min="2308" max="2308" width="2" bestFit="1" customWidth="1"/>
    <col min="2309" max="2309" width="3" bestFit="1" customWidth="1"/>
    <col min="2310" max="2311" width="2" bestFit="1" customWidth="1"/>
    <col min="2312" max="2312" width="3" bestFit="1" customWidth="1"/>
    <col min="2313" max="2329" width="2" customWidth="1"/>
    <col min="2330" max="2330" width="3" bestFit="1" customWidth="1"/>
    <col min="2331" max="2331" width="2.7109375" customWidth="1"/>
    <col min="2332" max="2332" width="24.28515625" bestFit="1" customWidth="1"/>
    <col min="2333" max="2333" width="14.140625" bestFit="1" customWidth="1"/>
    <col min="2334" max="2334" width="18.42578125" bestFit="1" customWidth="1"/>
    <col min="2335" max="2335" width="14.42578125" bestFit="1" customWidth="1"/>
    <col min="2560" max="2560" width="36" bestFit="1" customWidth="1"/>
    <col min="2561" max="2561" width="12.28515625" bestFit="1" customWidth="1"/>
    <col min="2562" max="2562" width="8.140625" bestFit="1" customWidth="1"/>
    <col min="2563" max="2563" width="36" bestFit="1" customWidth="1"/>
    <col min="2564" max="2564" width="2" bestFit="1" customWidth="1"/>
    <col min="2565" max="2565" width="3" bestFit="1" customWidth="1"/>
    <col min="2566" max="2567" width="2" bestFit="1" customWidth="1"/>
    <col min="2568" max="2568" width="3" bestFit="1" customWidth="1"/>
    <col min="2569" max="2585" width="2" customWidth="1"/>
    <col min="2586" max="2586" width="3" bestFit="1" customWidth="1"/>
    <col min="2587" max="2587" width="2.7109375" customWidth="1"/>
    <col min="2588" max="2588" width="24.28515625" bestFit="1" customWidth="1"/>
    <col min="2589" max="2589" width="14.140625" bestFit="1" customWidth="1"/>
    <col min="2590" max="2590" width="18.42578125" bestFit="1" customWidth="1"/>
    <col min="2591" max="2591" width="14.42578125" bestFit="1" customWidth="1"/>
    <col min="2816" max="2816" width="36" bestFit="1" customWidth="1"/>
    <col min="2817" max="2817" width="12.28515625" bestFit="1" customWidth="1"/>
    <col min="2818" max="2818" width="8.140625" bestFit="1" customWidth="1"/>
    <col min="2819" max="2819" width="36" bestFit="1" customWidth="1"/>
    <col min="2820" max="2820" width="2" bestFit="1" customWidth="1"/>
    <col min="2821" max="2821" width="3" bestFit="1" customWidth="1"/>
    <col min="2822" max="2823" width="2" bestFit="1" customWidth="1"/>
    <col min="2824" max="2824" width="3" bestFit="1" customWidth="1"/>
    <col min="2825" max="2841" width="2" customWidth="1"/>
    <col min="2842" max="2842" width="3" bestFit="1" customWidth="1"/>
    <col min="2843" max="2843" width="2.7109375" customWidth="1"/>
    <col min="2844" max="2844" width="24.28515625" bestFit="1" customWidth="1"/>
    <col min="2845" max="2845" width="14.140625" bestFit="1" customWidth="1"/>
    <col min="2846" max="2846" width="18.42578125" bestFit="1" customWidth="1"/>
    <col min="2847" max="2847" width="14.42578125" bestFit="1" customWidth="1"/>
    <col min="3072" max="3072" width="36" bestFit="1" customWidth="1"/>
    <col min="3073" max="3073" width="12.28515625" bestFit="1" customWidth="1"/>
    <col min="3074" max="3074" width="8.140625" bestFit="1" customWidth="1"/>
    <col min="3075" max="3075" width="36" bestFit="1" customWidth="1"/>
    <col min="3076" max="3076" width="2" bestFit="1" customWidth="1"/>
    <col min="3077" max="3077" width="3" bestFit="1" customWidth="1"/>
    <col min="3078" max="3079" width="2" bestFit="1" customWidth="1"/>
    <col min="3080" max="3080" width="3" bestFit="1" customWidth="1"/>
    <col min="3081" max="3097" width="2" customWidth="1"/>
    <col min="3098" max="3098" width="3" bestFit="1" customWidth="1"/>
    <col min="3099" max="3099" width="2.7109375" customWidth="1"/>
    <col min="3100" max="3100" width="24.28515625" bestFit="1" customWidth="1"/>
    <col min="3101" max="3101" width="14.140625" bestFit="1" customWidth="1"/>
    <col min="3102" max="3102" width="18.42578125" bestFit="1" customWidth="1"/>
    <col min="3103" max="3103" width="14.42578125" bestFit="1" customWidth="1"/>
    <col min="3328" max="3328" width="36" bestFit="1" customWidth="1"/>
    <col min="3329" max="3329" width="12.28515625" bestFit="1" customWidth="1"/>
    <col min="3330" max="3330" width="8.140625" bestFit="1" customWidth="1"/>
    <col min="3331" max="3331" width="36" bestFit="1" customWidth="1"/>
    <col min="3332" max="3332" width="2" bestFit="1" customWidth="1"/>
    <col min="3333" max="3333" width="3" bestFit="1" customWidth="1"/>
    <col min="3334" max="3335" width="2" bestFit="1" customWidth="1"/>
    <col min="3336" max="3336" width="3" bestFit="1" customWidth="1"/>
    <col min="3337" max="3353" width="2" customWidth="1"/>
    <col min="3354" max="3354" width="3" bestFit="1" customWidth="1"/>
    <col min="3355" max="3355" width="2.7109375" customWidth="1"/>
    <col min="3356" max="3356" width="24.28515625" bestFit="1" customWidth="1"/>
    <col min="3357" max="3357" width="14.140625" bestFit="1" customWidth="1"/>
    <col min="3358" max="3358" width="18.42578125" bestFit="1" customWidth="1"/>
    <col min="3359" max="3359" width="14.42578125" bestFit="1" customWidth="1"/>
    <col min="3584" max="3584" width="36" bestFit="1" customWidth="1"/>
    <col min="3585" max="3585" width="12.28515625" bestFit="1" customWidth="1"/>
    <col min="3586" max="3586" width="8.140625" bestFit="1" customWidth="1"/>
    <col min="3587" max="3587" width="36" bestFit="1" customWidth="1"/>
    <col min="3588" max="3588" width="2" bestFit="1" customWidth="1"/>
    <col min="3589" max="3589" width="3" bestFit="1" customWidth="1"/>
    <col min="3590" max="3591" width="2" bestFit="1" customWidth="1"/>
    <col min="3592" max="3592" width="3" bestFit="1" customWidth="1"/>
    <col min="3593" max="3609" width="2" customWidth="1"/>
    <col min="3610" max="3610" width="3" bestFit="1" customWidth="1"/>
    <col min="3611" max="3611" width="2.7109375" customWidth="1"/>
    <col min="3612" max="3612" width="24.28515625" bestFit="1" customWidth="1"/>
    <col min="3613" max="3613" width="14.140625" bestFit="1" customWidth="1"/>
    <col min="3614" max="3614" width="18.42578125" bestFit="1" customWidth="1"/>
    <col min="3615" max="3615" width="14.42578125" bestFit="1" customWidth="1"/>
    <col min="3840" max="3840" width="36" bestFit="1" customWidth="1"/>
    <col min="3841" max="3841" width="12.28515625" bestFit="1" customWidth="1"/>
    <col min="3842" max="3842" width="8.140625" bestFit="1" customWidth="1"/>
    <col min="3843" max="3843" width="36" bestFit="1" customWidth="1"/>
    <col min="3844" max="3844" width="2" bestFit="1" customWidth="1"/>
    <col min="3845" max="3845" width="3" bestFit="1" customWidth="1"/>
    <col min="3846" max="3847" width="2" bestFit="1" customWidth="1"/>
    <col min="3848" max="3848" width="3" bestFit="1" customWidth="1"/>
    <col min="3849" max="3865" width="2" customWidth="1"/>
    <col min="3866" max="3866" width="3" bestFit="1" customWidth="1"/>
    <col min="3867" max="3867" width="2.7109375" customWidth="1"/>
    <col min="3868" max="3868" width="24.28515625" bestFit="1" customWidth="1"/>
    <col min="3869" max="3869" width="14.140625" bestFit="1" customWidth="1"/>
    <col min="3870" max="3870" width="18.42578125" bestFit="1" customWidth="1"/>
    <col min="3871" max="3871" width="14.42578125" bestFit="1" customWidth="1"/>
    <col min="4096" max="4096" width="36" bestFit="1" customWidth="1"/>
    <col min="4097" max="4097" width="12.28515625" bestFit="1" customWidth="1"/>
    <col min="4098" max="4098" width="8.140625" bestFit="1" customWidth="1"/>
    <col min="4099" max="4099" width="36" bestFit="1" customWidth="1"/>
    <col min="4100" max="4100" width="2" bestFit="1" customWidth="1"/>
    <col min="4101" max="4101" width="3" bestFit="1" customWidth="1"/>
    <col min="4102" max="4103" width="2" bestFit="1" customWidth="1"/>
    <col min="4104" max="4104" width="3" bestFit="1" customWidth="1"/>
    <col min="4105" max="4121" width="2" customWidth="1"/>
    <col min="4122" max="4122" width="3" bestFit="1" customWidth="1"/>
    <col min="4123" max="4123" width="2.7109375" customWidth="1"/>
    <col min="4124" max="4124" width="24.28515625" bestFit="1" customWidth="1"/>
    <col min="4125" max="4125" width="14.140625" bestFit="1" customWidth="1"/>
    <col min="4126" max="4126" width="18.42578125" bestFit="1" customWidth="1"/>
    <col min="4127" max="4127" width="14.42578125" bestFit="1" customWidth="1"/>
    <col min="4352" max="4352" width="36" bestFit="1" customWidth="1"/>
    <col min="4353" max="4353" width="12.28515625" bestFit="1" customWidth="1"/>
    <col min="4354" max="4354" width="8.140625" bestFit="1" customWidth="1"/>
    <col min="4355" max="4355" width="36" bestFit="1" customWidth="1"/>
    <col min="4356" max="4356" width="2" bestFit="1" customWidth="1"/>
    <col min="4357" max="4357" width="3" bestFit="1" customWidth="1"/>
    <col min="4358" max="4359" width="2" bestFit="1" customWidth="1"/>
    <col min="4360" max="4360" width="3" bestFit="1" customWidth="1"/>
    <col min="4361" max="4377" width="2" customWidth="1"/>
    <col min="4378" max="4378" width="3" bestFit="1" customWidth="1"/>
    <col min="4379" max="4379" width="2.7109375" customWidth="1"/>
    <col min="4380" max="4380" width="24.28515625" bestFit="1" customWidth="1"/>
    <col min="4381" max="4381" width="14.140625" bestFit="1" customWidth="1"/>
    <col min="4382" max="4382" width="18.42578125" bestFit="1" customWidth="1"/>
    <col min="4383" max="4383" width="14.42578125" bestFit="1" customWidth="1"/>
    <col min="4608" max="4608" width="36" bestFit="1" customWidth="1"/>
    <col min="4609" max="4609" width="12.28515625" bestFit="1" customWidth="1"/>
    <col min="4610" max="4610" width="8.140625" bestFit="1" customWidth="1"/>
    <col min="4611" max="4611" width="36" bestFit="1" customWidth="1"/>
    <col min="4612" max="4612" width="2" bestFit="1" customWidth="1"/>
    <col min="4613" max="4613" width="3" bestFit="1" customWidth="1"/>
    <col min="4614" max="4615" width="2" bestFit="1" customWidth="1"/>
    <col min="4616" max="4616" width="3" bestFit="1" customWidth="1"/>
    <col min="4617" max="4633" width="2" customWidth="1"/>
    <col min="4634" max="4634" width="3" bestFit="1" customWidth="1"/>
    <col min="4635" max="4635" width="2.7109375" customWidth="1"/>
    <col min="4636" max="4636" width="24.28515625" bestFit="1" customWidth="1"/>
    <col min="4637" max="4637" width="14.140625" bestFit="1" customWidth="1"/>
    <col min="4638" max="4638" width="18.42578125" bestFit="1" customWidth="1"/>
    <col min="4639" max="4639" width="14.42578125" bestFit="1" customWidth="1"/>
    <col min="4864" max="4864" width="36" bestFit="1" customWidth="1"/>
    <col min="4865" max="4865" width="12.28515625" bestFit="1" customWidth="1"/>
    <col min="4866" max="4866" width="8.140625" bestFit="1" customWidth="1"/>
    <col min="4867" max="4867" width="36" bestFit="1" customWidth="1"/>
    <col min="4868" max="4868" width="2" bestFit="1" customWidth="1"/>
    <col min="4869" max="4869" width="3" bestFit="1" customWidth="1"/>
    <col min="4870" max="4871" width="2" bestFit="1" customWidth="1"/>
    <col min="4872" max="4872" width="3" bestFit="1" customWidth="1"/>
    <col min="4873" max="4889" width="2" customWidth="1"/>
    <col min="4890" max="4890" width="3" bestFit="1" customWidth="1"/>
    <col min="4891" max="4891" width="2.7109375" customWidth="1"/>
    <col min="4892" max="4892" width="24.28515625" bestFit="1" customWidth="1"/>
    <col min="4893" max="4893" width="14.140625" bestFit="1" customWidth="1"/>
    <col min="4894" max="4894" width="18.42578125" bestFit="1" customWidth="1"/>
    <col min="4895" max="4895" width="14.42578125" bestFit="1" customWidth="1"/>
    <col min="5120" max="5120" width="36" bestFit="1" customWidth="1"/>
    <col min="5121" max="5121" width="12.28515625" bestFit="1" customWidth="1"/>
    <col min="5122" max="5122" width="8.140625" bestFit="1" customWidth="1"/>
    <col min="5123" max="5123" width="36" bestFit="1" customWidth="1"/>
    <col min="5124" max="5124" width="2" bestFit="1" customWidth="1"/>
    <col min="5125" max="5125" width="3" bestFit="1" customWidth="1"/>
    <col min="5126" max="5127" width="2" bestFit="1" customWidth="1"/>
    <col min="5128" max="5128" width="3" bestFit="1" customWidth="1"/>
    <col min="5129" max="5145" width="2" customWidth="1"/>
    <col min="5146" max="5146" width="3" bestFit="1" customWidth="1"/>
    <col min="5147" max="5147" width="2.7109375" customWidth="1"/>
    <col min="5148" max="5148" width="24.28515625" bestFit="1" customWidth="1"/>
    <col min="5149" max="5149" width="14.140625" bestFit="1" customWidth="1"/>
    <col min="5150" max="5150" width="18.42578125" bestFit="1" customWidth="1"/>
    <col min="5151" max="5151" width="14.42578125" bestFit="1" customWidth="1"/>
    <col min="5376" max="5376" width="36" bestFit="1" customWidth="1"/>
    <col min="5377" max="5377" width="12.28515625" bestFit="1" customWidth="1"/>
    <col min="5378" max="5378" width="8.140625" bestFit="1" customWidth="1"/>
    <col min="5379" max="5379" width="36" bestFit="1" customWidth="1"/>
    <col min="5380" max="5380" width="2" bestFit="1" customWidth="1"/>
    <col min="5381" max="5381" width="3" bestFit="1" customWidth="1"/>
    <col min="5382" max="5383" width="2" bestFit="1" customWidth="1"/>
    <col min="5384" max="5384" width="3" bestFit="1" customWidth="1"/>
    <col min="5385" max="5401" width="2" customWidth="1"/>
    <col min="5402" max="5402" width="3" bestFit="1" customWidth="1"/>
    <col min="5403" max="5403" width="2.7109375" customWidth="1"/>
    <col min="5404" max="5404" width="24.28515625" bestFit="1" customWidth="1"/>
    <col min="5405" max="5405" width="14.140625" bestFit="1" customWidth="1"/>
    <col min="5406" max="5406" width="18.42578125" bestFit="1" customWidth="1"/>
    <col min="5407" max="5407" width="14.42578125" bestFit="1" customWidth="1"/>
    <col min="5632" max="5632" width="36" bestFit="1" customWidth="1"/>
    <col min="5633" max="5633" width="12.28515625" bestFit="1" customWidth="1"/>
    <col min="5634" max="5634" width="8.140625" bestFit="1" customWidth="1"/>
    <col min="5635" max="5635" width="36" bestFit="1" customWidth="1"/>
    <col min="5636" max="5636" width="2" bestFit="1" customWidth="1"/>
    <col min="5637" max="5637" width="3" bestFit="1" customWidth="1"/>
    <col min="5638" max="5639" width="2" bestFit="1" customWidth="1"/>
    <col min="5640" max="5640" width="3" bestFit="1" customWidth="1"/>
    <col min="5641" max="5657" width="2" customWidth="1"/>
    <col min="5658" max="5658" width="3" bestFit="1" customWidth="1"/>
    <col min="5659" max="5659" width="2.7109375" customWidth="1"/>
    <col min="5660" max="5660" width="24.28515625" bestFit="1" customWidth="1"/>
    <col min="5661" max="5661" width="14.140625" bestFit="1" customWidth="1"/>
    <col min="5662" max="5662" width="18.42578125" bestFit="1" customWidth="1"/>
    <col min="5663" max="5663" width="14.42578125" bestFit="1" customWidth="1"/>
    <col min="5888" max="5888" width="36" bestFit="1" customWidth="1"/>
    <col min="5889" max="5889" width="12.28515625" bestFit="1" customWidth="1"/>
    <col min="5890" max="5890" width="8.140625" bestFit="1" customWidth="1"/>
    <col min="5891" max="5891" width="36" bestFit="1" customWidth="1"/>
    <col min="5892" max="5892" width="2" bestFit="1" customWidth="1"/>
    <col min="5893" max="5893" width="3" bestFit="1" customWidth="1"/>
    <col min="5894" max="5895" width="2" bestFit="1" customWidth="1"/>
    <col min="5896" max="5896" width="3" bestFit="1" customWidth="1"/>
    <col min="5897" max="5913" width="2" customWidth="1"/>
    <col min="5914" max="5914" width="3" bestFit="1" customWidth="1"/>
    <col min="5915" max="5915" width="2.7109375" customWidth="1"/>
    <col min="5916" max="5916" width="24.28515625" bestFit="1" customWidth="1"/>
    <col min="5917" max="5917" width="14.140625" bestFit="1" customWidth="1"/>
    <col min="5918" max="5918" width="18.42578125" bestFit="1" customWidth="1"/>
    <col min="5919" max="5919" width="14.42578125" bestFit="1" customWidth="1"/>
    <col min="6144" max="6144" width="36" bestFit="1" customWidth="1"/>
    <col min="6145" max="6145" width="12.28515625" bestFit="1" customWidth="1"/>
    <col min="6146" max="6146" width="8.140625" bestFit="1" customWidth="1"/>
    <col min="6147" max="6147" width="36" bestFit="1" customWidth="1"/>
    <col min="6148" max="6148" width="2" bestFit="1" customWidth="1"/>
    <col min="6149" max="6149" width="3" bestFit="1" customWidth="1"/>
    <col min="6150" max="6151" width="2" bestFit="1" customWidth="1"/>
    <col min="6152" max="6152" width="3" bestFit="1" customWidth="1"/>
    <col min="6153" max="6169" width="2" customWidth="1"/>
    <col min="6170" max="6170" width="3" bestFit="1" customWidth="1"/>
    <col min="6171" max="6171" width="2.7109375" customWidth="1"/>
    <col min="6172" max="6172" width="24.28515625" bestFit="1" customWidth="1"/>
    <col min="6173" max="6173" width="14.140625" bestFit="1" customWidth="1"/>
    <col min="6174" max="6174" width="18.42578125" bestFit="1" customWidth="1"/>
    <col min="6175" max="6175" width="14.42578125" bestFit="1" customWidth="1"/>
    <col min="6400" max="6400" width="36" bestFit="1" customWidth="1"/>
    <col min="6401" max="6401" width="12.28515625" bestFit="1" customWidth="1"/>
    <col min="6402" max="6402" width="8.140625" bestFit="1" customWidth="1"/>
    <col min="6403" max="6403" width="36" bestFit="1" customWidth="1"/>
    <col min="6404" max="6404" width="2" bestFit="1" customWidth="1"/>
    <col min="6405" max="6405" width="3" bestFit="1" customWidth="1"/>
    <col min="6406" max="6407" width="2" bestFit="1" customWidth="1"/>
    <col min="6408" max="6408" width="3" bestFit="1" customWidth="1"/>
    <col min="6409" max="6425" width="2" customWidth="1"/>
    <col min="6426" max="6426" width="3" bestFit="1" customWidth="1"/>
    <col min="6427" max="6427" width="2.7109375" customWidth="1"/>
    <col min="6428" max="6428" width="24.28515625" bestFit="1" customWidth="1"/>
    <col min="6429" max="6429" width="14.140625" bestFit="1" customWidth="1"/>
    <col min="6430" max="6430" width="18.42578125" bestFit="1" customWidth="1"/>
    <col min="6431" max="6431" width="14.42578125" bestFit="1" customWidth="1"/>
    <col min="6656" max="6656" width="36" bestFit="1" customWidth="1"/>
    <col min="6657" max="6657" width="12.28515625" bestFit="1" customWidth="1"/>
    <col min="6658" max="6658" width="8.140625" bestFit="1" customWidth="1"/>
    <col min="6659" max="6659" width="36" bestFit="1" customWidth="1"/>
    <col min="6660" max="6660" width="2" bestFit="1" customWidth="1"/>
    <col min="6661" max="6661" width="3" bestFit="1" customWidth="1"/>
    <col min="6662" max="6663" width="2" bestFit="1" customWidth="1"/>
    <col min="6664" max="6664" width="3" bestFit="1" customWidth="1"/>
    <col min="6665" max="6681" width="2" customWidth="1"/>
    <col min="6682" max="6682" width="3" bestFit="1" customWidth="1"/>
    <col min="6683" max="6683" width="2.7109375" customWidth="1"/>
    <col min="6684" max="6684" width="24.28515625" bestFit="1" customWidth="1"/>
    <col min="6685" max="6685" width="14.140625" bestFit="1" customWidth="1"/>
    <col min="6686" max="6686" width="18.42578125" bestFit="1" customWidth="1"/>
    <col min="6687" max="6687" width="14.42578125" bestFit="1" customWidth="1"/>
    <col min="6912" max="6912" width="36" bestFit="1" customWidth="1"/>
    <col min="6913" max="6913" width="12.28515625" bestFit="1" customWidth="1"/>
    <col min="6914" max="6914" width="8.140625" bestFit="1" customWidth="1"/>
    <col min="6915" max="6915" width="36" bestFit="1" customWidth="1"/>
    <col min="6916" max="6916" width="2" bestFit="1" customWidth="1"/>
    <col min="6917" max="6917" width="3" bestFit="1" customWidth="1"/>
    <col min="6918" max="6919" width="2" bestFit="1" customWidth="1"/>
    <col min="6920" max="6920" width="3" bestFit="1" customWidth="1"/>
    <col min="6921" max="6937" width="2" customWidth="1"/>
    <col min="6938" max="6938" width="3" bestFit="1" customWidth="1"/>
    <col min="6939" max="6939" width="2.7109375" customWidth="1"/>
    <col min="6940" max="6940" width="24.28515625" bestFit="1" customWidth="1"/>
    <col min="6941" max="6941" width="14.140625" bestFit="1" customWidth="1"/>
    <col min="6942" max="6942" width="18.42578125" bestFit="1" customWidth="1"/>
    <col min="6943" max="6943" width="14.42578125" bestFit="1" customWidth="1"/>
    <col min="7168" max="7168" width="36" bestFit="1" customWidth="1"/>
    <col min="7169" max="7169" width="12.28515625" bestFit="1" customWidth="1"/>
    <col min="7170" max="7170" width="8.140625" bestFit="1" customWidth="1"/>
    <col min="7171" max="7171" width="36" bestFit="1" customWidth="1"/>
    <col min="7172" max="7172" width="2" bestFit="1" customWidth="1"/>
    <col min="7173" max="7173" width="3" bestFit="1" customWidth="1"/>
    <col min="7174" max="7175" width="2" bestFit="1" customWidth="1"/>
    <col min="7176" max="7176" width="3" bestFit="1" customWidth="1"/>
    <col min="7177" max="7193" width="2" customWidth="1"/>
    <col min="7194" max="7194" width="3" bestFit="1" customWidth="1"/>
    <col min="7195" max="7195" width="2.7109375" customWidth="1"/>
    <col min="7196" max="7196" width="24.28515625" bestFit="1" customWidth="1"/>
    <col min="7197" max="7197" width="14.140625" bestFit="1" customWidth="1"/>
    <col min="7198" max="7198" width="18.42578125" bestFit="1" customWidth="1"/>
    <col min="7199" max="7199" width="14.42578125" bestFit="1" customWidth="1"/>
    <col min="7424" max="7424" width="36" bestFit="1" customWidth="1"/>
    <col min="7425" max="7425" width="12.28515625" bestFit="1" customWidth="1"/>
    <col min="7426" max="7426" width="8.140625" bestFit="1" customWidth="1"/>
    <col min="7427" max="7427" width="36" bestFit="1" customWidth="1"/>
    <col min="7428" max="7428" width="2" bestFit="1" customWidth="1"/>
    <col min="7429" max="7429" width="3" bestFit="1" customWidth="1"/>
    <col min="7430" max="7431" width="2" bestFit="1" customWidth="1"/>
    <col min="7432" max="7432" width="3" bestFit="1" customWidth="1"/>
    <col min="7433" max="7449" width="2" customWidth="1"/>
    <col min="7450" max="7450" width="3" bestFit="1" customWidth="1"/>
    <col min="7451" max="7451" width="2.7109375" customWidth="1"/>
    <col min="7452" max="7452" width="24.28515625" bestFit="1" customWidth="1"/>
    <col min="7453" max="7453" width="14.140625" bestFit="1" customWidth="1"/>
    <col min="7454" max="7454" width="18.42578125" bestFit="1" customWidth="1"/>
    <col min="7455" max="7455" width="14.42578125" bestFit="1" customWidth="1"/>
    <col min="7680" max="7680" width="36" bestFit="1" customWidth="1"/>
    <col min="7681" max="7681" width="12.28515625" bestFit="1" customWidth="1"/>
    <col min="7682" max="7682" width="8.140625" bestFit="1" customWidth="1"/>
    <col min="7683" max="7683" width="36" bestFit="1" customWidth="1"/>
    <col min="7684" max="7684" width="2" bestFit="1" customWidth="1"/>
    <col min="7685" max="7685" width="3" bestFit="1" customWidth="1"/>
    <col min="7686" max="7687" width="2" bestFit="1" customWidth="1"/>
    <col min="7688" max="7688" width="3" bestFit="1" customWidth="1"/>
    <col min="7689" max="7705" width="2" customWidth="1"/>
    <col min="7706" max="7706" width="3" bestFit="1" customWidth="1"/>
    <col min="7707" max="7707" width="2.7109375" customWidth="1"/>
    <col min="7708" max="7708" width="24.28515625" bestFit="1" customWidth="1"/>
    <col min="7709" max="7709" width="14.140625" bestFit="1" customWidth="1"/>
    <col min="7710" max="7710" width="18.42578125" bestFit="1" customWidth="1"/>
    <col min="7711" max="7711" width="14.42578125" bestFit="1" customWidth="1"/>
    <col min="7936" max="7936" width="36" bestFit="1" customWidth="1"/>
    <col min="7937" max="7937" width="12.28515625" bestFit="1" customWidth="1"/>
    <col min="7938" max="7938" width="8.140625" bestFit="1" customWidth="1"/>
    <col min="7939" max="7939" width="36" bestFit="1" customWidth="1"/>
    <col min="7940" max="7940" width="2" bestFit="1" customWidth="1"/>
    <col min="7941" max="7941" width="3" bestFit="1" customWidth="1"/>
    <col min="7942" max="7943" width="2" bestFit="1" customWidth="1"/>
    <col min="7944" max="7944" width="3" bestFit="1" customWidth="1"/>
    <col min="7945" max="7961" width="2" customWidth="1"/>
    <col min="7962" max="7962" width="3" bestFit="1" customWidth="1"/>
    <col min="7963" max="7963" width="2.7109375" customWidth="1"/>
    <col min="7964" max="7964" width="24.28515625" bestFit="1" customWidth="1"/>
    <col min="7965" max="7965" width="14.140625" bestFit="1" customWidth="1"/>
    <col min="7966" max="7966" width="18.42578125" bestFit="1" customWidth="1"/>
    <col min="7967" max="7967" width="14.42578125" bestFit="1" customWidth="1"/>
    <col min="8192" max="8192" width="36" bestFit="1" customWidth="1"/>
    <col min="8193" max="8193" width="12.28515625" bestFit="1" customWidth="1"/>
    <col min="8194" max="8194" width="8.140625" bestFit="1" customWidth="1"/>
    <col min="8195" max="8195" width="36" bestFit="1" customWidth="1"/>
    <col min="8196" max="8196" width="2" bestFit="1" customWidth="1"/>
    <col min="8197" max="8197" width="3" bestFit="1" customWidth="1"/>
    <col min="8198" max="8199" width="2" bestFit="1" customWidth="1"/>
    <col min="8200" max="8200" width="3" bestFit="1" customWidth="1"/>
    <col min="8201" max="8217" width="2" customWidth="1"/>
    <col min="8218" max="8218" width="3" bestFit="1" customWidth="1"/>
    <col min="8219" max="8219" width="2.7109375" customWidth="1"/>
    <col min="8220" max="8220" width="24.28515625" bestFit="1" customWidth="1"/>
    <col min="8221" max="8221" width="14.140625" bestFit="1" customWidth="1"/>
    <col min="8222" max="8222" width="18.42578125" bestFit="1" customWidth="1"/>
    <col min="8223" max="8223" width="14.42578125" bestFit="1" customWidth="1"/>
    <col min="8448" max="8448" width="36" bestFit="1" customWidth="1"/>
    <col min="8449" max="8449" width="12.28515625" bestFit="1" customWidth="1"/>
    <col min="8450" max="8450" width="8.140625" bestFit="1" customWidth="1"/>
    <col min="8451" max="8451" width="36" bestFit="1" customWidth="1"/>
    <col min="8452" max="8452" width="2" bestFit="1" customWidth="1"/>
    <col min="8453" max="8453" width="3" bestFit="1" customWidth="1"/>
    <col min="8454" max="8455" width="2" bestFit="1" customWidth="1"/>
    <col min="8456" max="8456" width="3" bestFit="1" customWidth="1"/>
    <col min="8457" max="8473" width="2" customWidth="1"/>
    <col min="8474" max="8474" width="3" bestFit="1" customWidth="1"/>
    <col min="8475" max="8475" width="2.7109375" customWidth="1"/>
    <col min="8476" max="8476" width="24.28515625" bestFit="1" customWidth="1"/>
    <col min="8477" max="8477" width="14.140625" bestFit="1" customWidth="1"/>
    <col min="8478" max="8478" width="18.42578125" bestFit="1" customWidth="1"/>
    <col min="8479" max="8479" width="14.42578125" bestFit="1" customWidth="1"/>
    <col min="8704" max="8704" width="36" bestFit="1" customWidth="1"/>
    <col min="8705" max="8705" width="12.28515625" bestFit="1" customWidth="1"/>
    <col min="8706" max="8706" width="8.140625" bestFit="1" customWidth="1"/>
    <col min="8707" max="8707" width="36" bestFit="1" customWidth="1"/>
    <col min="8708" max="8708" width="2" bestFit="1" customWidth="1"/>
    <col min="8709" max="8709" width="3" bestFit="1" customWidth="1"/>
    <col min="8710" max="8711" width="2" bestFit="1" customWidth="1"/>
    <col min="8712" max="8712" width="3" bestFit="1" customWidth="1"/>
    <col min="8713" max="8729" width="2" customWidth="1"/>
    <col min="8730" max="8730" width="3" bestFit="1" customWidth="1"/>
    <col min="8731" max="8731" width="2.7109375" customWidth="1"/>
    <col min="8732" max="8732" width="24.28515625" bestFit="1" customWidth="1"/>
    <col min="8733" max="8733" width="14.140625" bestFit="1" customWidth="1"/>
    <col min="8734" max="8734" width="18.42578125" bestFit="1" customWidth="1"/>
    <col min="8735" max="8735" width="14.42578125" bestFit="1" customWidth="1"/>
    <col min="8960" max="8960" width="36" bestFit="1" customWidth="1"/>
    <col min="8961" max="8961" width="12.28515625" bestFit="1" customWidth="1"/>
    <col min="8962" max="8962" width="8.140625" bestFit="1" customWidth="1"/>
    <col min="8963" max="8963" width="36" bestFit="1" customWidth="1"/>
    <col min="8964" max="8964" width="2" bestFit="1" customWidth="1"/>
    <col min="8965" max="8965" width="3" bestFit="1" customWidth="1"/>
    <col min="8966" max="8967" width="2" bestFit="1" customWidth="1"/>
    <col min="8968" max="8968" width="3" bestFit="1" customWidth="1"/>
    <col min="8969" max="8985" width="2" customWidth="1"/>
    <col min="8986" max="8986" width="3" bestFit="1" customWidth="1"/>
    <col min="8987" max="8987" width="2.7109375" customWidth="1"/>
    <col min="8988" max="8988" width="24.28515625" bestFit="1" customWidth="1"/>
    <col min="8989" max="8989" width="14.140625" bestFit="1" customWidth="1"/>
    <col min="8990" max="8990" width="18.42578125" bestFit="1" customWidth="1"/>
    <col min="8991" max="8991" width="14.42578125" bestFit="1" customWidth="1"/>
    <col min="9216" max="9216" width="36" bestFit="1" customWidth="1"/>
    <col min="9217" max="9217" width="12.28515625" bestFit="1" customWidth="1"/>
    <col min="9218" max="9218" width="8.140625" bestFit="1" customWidth="1"/>
    <col min="9219" max="9219" width="36" bestFit="1" customWidth="1"/>
    <col min="9220" max="9220" width="2" bestFit="1" customWidth="1"/>
    <col min="9221" max="9221" width="3" bestFit="1" customWidth="1"/>
    <col min="9222" max="9223" width="2" bestFit="1" customWidth="1"/>
    <col min="9224" max="9224" width="3" bestFit="1" customWidth="1"/>
    <col min="9225" max="9241" width="2" customWidth="1"/>
    <col min="9242" max="9242" width="3" bestFit="1" customWidth="1"/>
    <col min="9243" max="9243" width="2.7109375" customWidth="1"/>
    <col min="9244" max="9244" width="24.28515625" bestFit="1" customWidth="1"/>
    <col min="9245" max="9245" width="14.140625" bestFit="1" customWidth="1"/>
    <col min="9246" max="9246" width="18.42578125" bestFit="1" customWidth="1"/>
    <col min="9247" max="9247" width="14.42578125" bestFit="1" customWidth="1"/>
    <col min="9472" max="9472" width="36" bestFit="1" customWidth="1"/>
    <col min="9473" max="9473" width="12.28515625" bestFit="1" customWidth="1"/>
    <col min="9474" max="9474" width="8.140625" bestFit="1" customWidth="1"/>
    <col min="9475" max="9475" width="36" bestFit="1" customWidth="1"/>
    <col min="9476" max="9476" width="2" bestFit="1" customWidth="1"/>
    <col min="9477" max="9477" width="3" bestFit="1" customWidth="1"/>
    <col min="9478" max="9479" width="2" bestFit="1" customWidth="1"/>
    <col min="9480" max="9480" width="3" bestFit="1" customWidth="1"/>
    <col min="9481" max="9497" width="2" customWidth="1"/>
    <col min="9498" max="9498" width="3" bestFit="1" customWidth="1"/>
    <col min="9499" max="9499" width="2.7109375" customWidth="1"/>
    <col min="9500" max="9500" width="24.28515625" bestFit="1" customWidth="1"/>
    <col min="9501" max="9501" width="14.140625" bestFit="1" customWidth="1"/>
    <col min="9502" max="9502" width="18.42578125" bestFit="1" customWidth="1"/>
    <col min="9503" max="9503" width="14.42578125" bestFit="1" customWidth="1"/>
    <col min="9728" max="9728" width="36" bestFit="1" customWidth="1"/>
    <col min="9729" max="9729" width="12.28515625" bestFit="1" customWidth="1"/>
    <col min="9730" max="9730" width="8.140625" bestFit="1" customWidth="1"/>
    <col min="9731" max="9731" width="36" bestFit="1" customWidth="1"/>
    <col min="9732" max="9732" width="2" bestFit="1" customWidth="1"/>
    <col min="9733" max="9733" width="3" bestFit="1" customWidth="1"/>
    <col min="9734" max="9735" width="2" bestFit="1" customWidth="1"/>
    <col min="9736" max="9736" width="3" bestFit="1" customWidth="1"/>
    <col min="9737" max="9753" width="2" customWidth="1"/>
    <col min="9754" max="9754" width="3" bestFit="1" customWidth="1"/>
    <col min="9755" max="9755" width="2.7109375" customWidth="1"/>
    <col min="9756" max="9756" width="24.28515625" bestFit="1" customWidth="1"/>
    <col min="9757" max="9757" width="14.140625" bestFit="1" customWidth="1"/>
    <col min="9758" max="9758" width="18.42578125" bestFit="1" customWidth="1"/>
    <col min="9759" max="9759" width="14.42578125" bestFit="1" customWidth="1"/>
    <col min="9984" max="9984" width="36" bestFit="1" customWidth="1"/>
    <col min="9985" max="9985" width="12.28515625" bestFit="1" customWidth="1"/>
    <col min="9986" max="9986" width="8.140625" bestFit="1" customWidth="1"/>
    <col min="9987" max="9987" width="36" bestFit="1" customWidth="1"/>
    <col min="9988" max="9988" width="2" bestFit="1" customWidth="1"/>
    <col min="9989" max="9989" width="3" bestFit="1" customWidth="1"/>
    <col min="9990" max="9991" width="2" bestFit="1" customWidth="1"/>
    <col min="9992" max="9992" width="3" bestFit="1" customWidth="1"/>
    <col min="9993" max="10009" width="2" customWidth="1"/>
    <col min="10010" max="10010" width="3" bestFit="1" customWidth="1"/>
    <col min="10011" max="10011" width="2.7109375" customWidth="1"/>
    <col min="10012" max="10012" width="24.28515625" bestFit="1" customWidth="1"/>
    <col min="10013" max="10013" width="14.140625" bestFit="1" customWidth="1"/>
    <col min="10014" max="10014" width="18.42578125" bestFit="1" customWidth="1"/>
    <col min="10015" max="10015" width="14.42578125" bestFit="1" customWidth="1"/>
    <col min="10240" max="10240" width="36" bestFit="1" customWidth="1"/>
    <col min="10241" max="10241" width="12.28515625" bestFit="1" customWidth="1"/>
    <col min="10242" max="10242" width="8.140625" bestFit="1" customWidth="1"/>
    <col min="10243" max="10243" width="36" bestFit="1" customWidth="1"/>
    <col min="10244" max="10244" width="2" bestFit="1" customWidth="1"/>
    <col min="10245" max="10245" width="3" bestFit="1" customWidth="1"/>
    <col min="10246" max="10247" width="2" bestFit="1" customWidth="1"/>
    <col min="10248" max="10248" width="3" bestFit="1" customWidth="1"/>
    <col min="10249" max="10265" width="2" customWidth="1"/>
    <col min="10266" max="10266" width="3" bestFit="1" customWidth="1"/>
    <col min="10267" max="10267" width="2.7109375" customWidth="1"/>
    <col min="10268" max="10268" width="24.28515625" bestFit="1" customWidth="1"/>
    <col min="10269" max="10269" width="14.140625" bestFit="1" customWidth="1"/>
    <col min="10270" max="10270" width="18.42578125" bestFit="1" customWidth="1"/>
    <col min="10271" max="10271" width="14.42578125" bestFit="1" customWidth="1"/>
    <col min="10496" max="10496" width="36" bestFit="1" customWidth="1"/>
    <col min="10497" max="10497" width="12.28515625" bestFit="1" customWidth="1"/>
    <col min="10498" max="10498" width="8.140625" bestFit="1" customWidth="1"/>
    <col min="10499" max="10499" width="36" bestFit="1" customWidth="1"/>
    <col min="10500" max="10500" width="2" bestFit="1" customWidth="1"/>
    <col min="10501" max="10501" width="3" bestFit="1" customWidth="1"/>
    <col min="10502" max="10503" width="2" bestFit="1" customWidth="1"/>
    <col min="10504" max="10504" width="3" bestFit="1" customWidth="1"/>
    <col min="10505" max="10521" width="2" customWidth="1"/>
    <col min="10522" max="10522" width="3" bestFit="1" customWidth="1"/>
    <col min="10523" max="10523" width="2.7109375" customWidth="1"/>
    <col min="10524" max="10524" width="24.28515625" bestFit="1" customWidth="1"/>
    <col min="10525" max="10525" width="14.140625" bestFit="1" customWidth="1"/>
    <col min="10526" max="10526" width="18.42578125" bestFit="1" customWidth="1"/>
    <col min="10527" max="10527" width="14.42578125" bestFit="1" customWidth="1"/>
    <col min="10752" max="10752" width="36" bestFit="1" customWidth="1"/>
    <col min="10753" max="10753" width="12.28515625" bestFit="1" customWidth="1"/>
    <col min="10754" max="10754" width="8.140625" bestFit="1" customWidth="1"/>
    <col min="10755" max="10755" width="36" bestFit="1" customWidth="1"/>
    <col min="10756" max="10756" width="2" bestFit="1" customWidth="1"/>
    <col min="10757" max="10757" width="3" bestFit="1" customWidth="1"/>
    <col min="10758" max="10759" width="2" bestFit="1" customWidth="1"/>
    <col min="10760" max="10760" width="3" bestFit="1" customWidth="1"/>
    <col min="10761" max="10777" width="2" customWidth="1"/>
    <col min="10778" max="10778" width="3" bestFit="1" customWidth="1"/>
    <col min="10779" max="10779" width="2.7109375" customWidth="1"/>
    <col min="10780" max="10780" width="24.28515625" bestFit="1" customWidth="1"/>
    <col min="10781" max="10781" width="14.140625" bestFit="1" customWidth="1"/>
    <col min="10782" max="10782" width="18.42578125" bestFit="1" customWidth="1"/>
    <col min="10783" max="10783" width="14.42578125" bestFit="1" customWidth="1"/>
    <col min="11008" max="11008" width="36" bestFit="1" customWidth="1"/>
    <col min="11009" max="11009" width="12.28515625" bestFit="1" customWidth="1"/>
    <col min="11010" max="11010" width="8.140625" bestFit="1" customWidth="1"/>
    <col min="11011" max="11011" width="36" bestFit="1" customWidth="1"/>
    <col min="11012" max="11012" width="2" bestFit="1" customWidth="1"/>
    <col min="11013" max="11013" width="3" bestFit="1" customWidth="1"/>
    <col min="11014" max="11015" width="2" bestFit="1" customWidth="1"/>
    <col min="11016" max="11016" width="3" bestFit="1" customWidth="1"/>
    <col min="11017" max="11033" width="2" customWidth="1"/>
    <col min="11034" max="11034" width="3" bestFit="1" customWidth="1"/>
    <col min="11035" max="11035" width="2.7109375" customWidth="1"/>
    <col min="11036" max="11036" width="24.28515625" bestFit="1" customWidth="1"/>
    <col min="11037" max="11037" width="14.140625" bestFit="1" customWidth="1"/>
    <col min="11038" max="11038" width="18.42578125" bestFit="1" customWidth="1"/>
    <col min="11039" max="11039" width="14.42578125" bestFit="1" customWidth="1"/>
    <col min="11264" max="11264" width="36" bestFit="1" customWidth="1"/>
    <col min="11265" max="11265" width="12.28515625" bestFit="1" customWidth="1"/>
    <col min="11266" max="11266" width="8.140625" bestFit="1" customWidth="1"/>
    <col min="11267" max="11267" width="36" bestFit="1" customWidth="1"/>
    <col min="11268" max="11268" width="2" bestFit="1" customWidth="1"/>
    <col min="11269" max="11269" width="3" bestFit="1" customWidth="1"/>
    <col min="11270" max="11271" width="2" bestFit="1" customWidth="1"/>
    <col min="11272" max="11272" width="3" bestFit="1" customWidth="1"/>
    <col min="11273" max="11289" width="2" customWidth="1"/>
    <col min="11290" max="11290" width="3" bestFit="1" customWidth="1"/>
    <col min="11291" max="11291" width="2.7109375" customWidth="1"/>
    <col min="11292" max="11292" width="24.28515625" bestFit="1" customWidth="1"/>
    <col min="11293" max="11293" width="14.140625" bestFit="1" customWidth="1"/>
    <col min="11294" max="11294" width="18.42578125" bestFit="1" customWidth="1"/>
    <col min="11295" max="11295" width="14.42578125" bestFit="1" customWidth="1"/>
    <col min="11520" max="11520" width="36" bestFit="1" customWidth="1"/>
    <col min="11521" max="11521" width="12.28515625" bestFit="1" customWidth="1"/>
    <col min="11522" max="11522" width="8.140625" bestFit="1" customWidth="1"/>
    <col min="11523" max="11523" width="36" bestFit="1" customWidth="1"/>
    <col min="11524" max="11524" width="2" bestFit="1" customWidth="1"/>
    <col min="11525" max="11525" width="3" bestFit="1" customWidth="1"/>
    <col min="11526" max="11527" width="2" bestFit="1" customWidth="1"/>
    <col min="11528" max="11528" width="3" bestFit="1" customWidth="1"/>
    <col min="11529" max="11545" width="2" customWidth="1"/>
    <col min="11546" max="11546" width="3" bestFit="1" customWidth="1"/>
    <col min="11547" max="11547" width="2.7109375" customWidth="1"/>
    <col min="11548" max="11548" width="24.28515625" bestFit="1" customWidth="1"/>
    <col min="11549" max="11549" width="14.140625" bestFit="1" customWidth="1"/>
    <col min="11550" max="11550" width="18.42578125" bestFit="1" customWidth="1"/>
    <col min="11551" max="11551" width="14.42578125" bestFit="1" customWidth="1"/>
    <col min="11776" max="11776" width="36" bestFit="1" customWidth="1"/>
    <col min="11777" max="11777" width="12.28515625" bestFit="1" customWidth="1"/>
    <col min="11778" max="11778" width="8.140625" bestFit="1" customWidth="1"/>
    <col min="11779" max="11779" width="36" bestFit="1" customWidth="1"/>
    <col min="11780" max="11780" width="2" bestFit="1" customWidth="1"/>
    <col min="11781" max="11781" width="3" bestFit="1" customWidth="1"/>
    <col min="11782" max="11783" width="2" bestFit="1" customWidth="1"/>
    <col min="11784" max="11784" width="3" bestFit="1" customWidth="1"/>
    <col min="11785" max="11801" width="2" customWidth="1"/>
    <col min="11802" max="11802" width="3" bestFit="1" customWidth="1"/>
    <col min="11803" max="11803" width="2.7109375" customWidth="1"/>
    <col min="11804" max="11804" width="24.28515625" bestFit="1" customWidth="1"/>
    <col min="11805" max="11805" width="14.140625" bestFit="1" customWidth="1"/>
    <col min="11806" max="11806" width="18.42578125" bestFit="1" customWidth="1"/>
    <col min="11807" max="11807" width="14.42578125" bestFit="1" customWidth="1"/>
    <col min="12032" max="12032" width="36" bestFit="1" customWidth="1"/>
    <col min="12033" max="12033" width="12.28515625" bestFit="1" customWidth="1"/>
    <col min="12034" max="12034" width="8.140625" bestFit="1" customWidth="1"/>
    <col min="12035" max="12035" width="36" bestFit="1" customWidth="1"/>
    <col min="12036" max="12036" width="2" bestFit="1" customWidth="1"/>
    <col min="12037" max="12037" width="3" bestFit="1" customWidth="1"/>
    <col min="12038" max="12039" width="2" bestFit="1" customWidth="1"/>
    <col min="12040" max="12040" width="3" bestFit="1" customWidth="1"/>
    <col min="12041" max="12057" width="2" customWidth="1"/>
    <col min="12058" max="12058" width="3" bestFit="1" customWidth="1"/>
    <col min="12059" max="12059" width="2.7109375" customWidth="1"/>
    <col min="12060" max="12060" width="24.28515625" bestFit="1" customWidth="1"/>
    <col min="12061" max="12061" width="14.140625" bestFit="1" customWidth="1"/>
    <col min="12062" max="12062" width="18.42578125" bestFit="1" customWidth="1"/>
    <col min="12063" max="12063" width="14.42578125" bestFit="1" customWidth="1"/>
    <col min="12288" max="12288" width="36" bestFit="1" customWidth="1"/>
    <col min="12289" max="12289" width="12.28515625" bestFit="1" customWidth="1"/>
    <col min="12290" max="12290" width="8.140625" bestFit="1" customWidth="1"/>
    <col min="12291" max="12291" width="36" bestFit="1" customWidth="1"/>
    <col min="12292" max="12292" width="2" bestFit="1" customWidth="1"/>
    <col min="12293" max="12293" width="3" bestFit="1" customWidth="1"/>
    <col min="12294" max="12295" width="2" bestFit="1" customWidth="1"/>
    <col min="12296" max="12296" width="3" bestFit="1" customWidth="1"/>
    <col min="12297" max="12313" width="2" customWidth="1"/>
    <col min="12314" max="12314" width="3" bestFit="1" customWidth="1"/>
    <col min="12315" max="12315" width="2.7109375" customWidth="1"/>
    <col min="12316" max="12316" width="24.28515625" bestFit="1" customWidth="1"/>
    <col min="12317" max="12317" width="14.140625" bestFit="1" customWidth="1"/>
    <col min="12318" max="12318" width="18.42578125" bestFit="1" customWidth="1"/>
    <col min="12319" max="12319" width="14.42578125" bestFit="1" customWidth="1"/>
    <col min="12544" max="12544" width="36" bestFit="1" customWidth="1"/>
    <col min="12545" max="12545" width="12.28515625" bestFit="1" customWidth="1"/>
    <col min="12546" max="12546" width="8.140625" bestFit="1" customWidth="1"/>
    <col min="12547" max="12547" width="36" bestFit="1" customWidth="1"/>
    <col min="12548" max="12548" width="2" bestFit="1" customWidth="1"/>
    <col min="12549" max="12549" width="3" bestFit="1" customWidth="1"/>
    <col min="12550" max="12551" width="2" bestFit="1" customWidth="1"/>
    <col min="12552" max="12552" width="3" bestFit="1" customWidth="1"/>
    <col min="12553" max="12569" width="2" customWidth="1"/>
    <col min="12570" max="12570" width="3" bestFit="1" customWidth="1"/>
    <col min="12571" max="12571" width="2.7109375" customWidth="1"/>
    <col min="12572" max="12572" width="24.28515625" bestFit="1" customWidth="1"/>
    <col min="12573" max="12573" width="14.140625" bestFit="1" customWidth="1"/>
    <col min="12574" max="12574" width="18.42578125" bestFit="1" customWidth="1"/>
    <col min="12575" max="12575" width="14.42578125" bestFit="1" customWidth="1"/>
    <col min="12800" max="12800" width="36" bestFit="1" customWidth="1"/>
    <col min="12801" max="12801" width="12.28515625" bestFit="1" customWidth="1"/>
    <col min="12802" max="12802" width="8.140625" bestFit="1" customWidth="1"/>
    <col min="12803" max="12803" width="36" bestFit="1" customWidth="1"/>
    <col min="12804" max="12804" width="2" bestFit="1" customWidth="1"/>
    <col min="12805" max="12805" width="3" bestFit="1" customWidth="1"/>
    <col min="12806" max="12807" width="2" bestFit="1" customWidth="1"/>
    <col min="12808" max="12808" width="3" bestFit="1" customWidth="1"/>
    <col min="12809" max="12825" width="2" customWidth="1"/>
    <col min="12826" max="12826" width="3" bestFit="1" customWidth="1"/>
    <col min="12827" max="12827" width="2.7109375" customWidth="1"/>
    <col min="12828" max="12828" width="24.28515625" bestFit="1" customWidth="1"/>
    <col min="12829" max="12829" width="14.140625" bestFit="1" customWidth="1"/>
    <col min="12830" max="12830" width="18.42578125" bestFit="1" customWidth="1"/>
    <col min="12831" max="12831" width="14.42578125" bestFit="1" customWidth="1"/>
    <col min="13056" max="13056" width="36" bestFit="1" customWidth="1"/>
    <col min="13057" max="13057" width="12.28515625" bestFit="1" customWidth="1"/>
    <col min="13058" max="13058" width="8.140625" bestFit="1" customWidth="1"/>
    <col min="13059" max="13059" width="36" bestFit="1" customWidth="1"/>
    <col min="13060" max="13060" width="2" bestFit="1" customWidth="1"/>
    <col min="13061" max="13061" width="3" bestFit="1" customWidth="1"/>
    <col min="13062" max="13063" width="2" bestFit="1" customWidth="1"/>
    <col min="13064" max="13064" width="3" bestFit="1" customWidth="1"/>
    <col min="13065" max="13081" width="2" customWidth="1"/>
    <col min="13082" max="13082" width="3" bestFit="1" customWidth="1"/>
    <col min="13083" max="13083" width="2.7109375" customWidth="1"/>
    <col min="13084" max="13084" width="24.28515625" bestFit="1" customWidth="1"/>
    <col min="13085" max="13085" width="14.140625" bestFit="1" customWidth="1"/>
    <col min="13086" max="13086" width="18.42578125" bestFit="1" customWidth="1"/>
    <col min="13087" max="13087" width="14.42578125" bestFit="1" customWidth="1"/>
    <col min="13312" max="13312" width="36" bestFit="1" customWidth="1"/>
    <col min="13313" max="13313" width="12.28515625" bestFit="1" customWidth="1"/>
    <col min="13314" max="13314" width="8.140625" bestFit="1" customWidth="1"/>
    <col min="13315" max="13315" width="36" bestFit="1" customWidth="1"/>
    <col min="13316" max="13316" width="2" bestFit="1" customWidth="1"/>
    <col min="13317" max="13317" width="3" bestFit="1" customWidth="1"/>
    <col min="13318" max="13319" width="2" bestFit="1" customWidth="1"/>
    <col min="13320" max="13320" width="3" bestFit="1" customWidth="1"/>
    <col min="13321" max="13337" width="2" customWidth="1"/>
    <col min="13338" max="13338" width="3" bestFit="1" customWidth="1"/>
    <col min="13339" max="13339" width="2.7109375" customWidth="1"/>
    <col min="13340" max="13340" width="24.28515625" bestFit="1" customWidth="1"/>
    <col min="13341" max="13341" width="14.140625" bestFit="1" customWidth="1"/>
    <col min="13342" max="13342" width="18.42578125" bestFit="1" customWidth="1"/>
    <col min="13343" max="13343" width="14.42578125" bestFit="1" customWidth="1"/>
    <col min="13568" max="13568" width="36" bestFit="1" customWidth="1"/>
    <col min="13569" max="13569" width="12.28515625" bestFit="1" customWidth="1"/>
    <col min="13570" max="13570" width="8.140625" bestFit="1" customWidth="1"/>
    <col min="13571" max="13571" width="36" bestFit="1" customWidth="1"/>
    <col min="13572" max="13572" width="2" bestFit="1" customWidth="1"/>
    <col min="13573" max="13573" width="3" bestFit="1" customWidth="1"/>
    <col min="13574" max="13575" width="2" bestFit="1" customWidth="1"/>
    <col min="13576" max="13576" width="3" bestFit="1" customWidth="1"/>
    <col min="13577" max="13593" width="2" customWidth="1"/>
    <col min="13594" max="13594" width="3" bestFit="1" customWidth="1"/>
    <col min="13595" max="13595" width="2.7109375" customWidth="1"/>
    <col min="13596" max="13596" width="24.28515625" bestFit="1" customWidth="1"/>
    <col min="13597" max="13597" width="14.140625" bestFit="1" customWidth="1"/>
    <col min="13598" max="13598" width="18.42578125" bestFit="1" customWidth="1"/>
    <col min="13599" max="13599" width="14.42578125" bestFit="1" customWidth="1"/>
    <col min="13824" max="13824" width="36" bestFit="1" customWidth="1"/>
    <col min="13825" max="13825" width="12.28515625" bestFit="1" customWidth="1"/>
    <col min="13826" max="13826" width="8.140625" bestFit="1" customWidth="1"/>
    <col min="13827" max="13827" width="36" bestFit="1" customWidth="1"/>
    <col min="13828" max="13828" width="2" bestFit="1" customWidth="1"/>
    <col min="13829" max="13829" width="3" bestFit="1" customWidth="1"/>
    <col min="13830" max="13831" width="2" bestFit="1" customWidth="1"/>
    <col min="13832" max="13832" width="3" bestFit="1" customWidth="1"/>
    <col min="13833" max="13849" width="2" customWidth="1"/>
    <col min="13850" max="13850" width="3" bestFit="1" customWidth="1"/>
    <col min="13851" max="13851" width="2.7109375" customWidth="1"/>
    <col min="13852" max="13852" width="24.28515625" bestFit="1" customWidth="1"/>
    <col min="13853" max="13853" width="14.140625" bestFit="1" customWidth="1"/>
    <col min="13854" max="13854" width="18.42578125" bestFit="1" customWidth="1"/>
    <col min="13855" max="13855" width="14.42578125" bestFit="1" customWidth="1"/>
    <col min="14080" max="14080" width="36" bestFit="1" customWidth="1"/>
    <col min="14081" max="14081" width="12.28515625" bestFit="1" customWidth="1"/>
    <col min="14082" max="14082" width="8.140625" bestFit="1" customWidth="1"/>
    <col min="14083" max="14083" width="36" bestFit="1" customWidth="1"/>
    <col min="14084" max="14084" width="2" bestFit="1" customWidth="1"/>
    <col min="14085" max="14085" width="3" bestFit="1" customWidth="1"/>
    <col min="14086" max="14087" width="2" bestFit="1" customWidth="1"/>
    <col min="14088" max="14088" width="3" bestFit="1" customWidth="1"/>
    <col min="14089" max="14105" width="2" customWidth="1"/>
    <col min="14106" max="14106" width="3" bestFit="1" customWidth="1"/>
    <col min="14107" max="14107" width="2.7109375" customWidth="1"/>
    <col min="14108" max="14108" width="24.28515625" bestFit="1" customWidth="1"/>
    <col min="14109" max="14109" width="14.140625" bestFit="1" customWidth="1"/>
    <col min="14110" max="14110" width="18.42578125" bestFit="1" customWidth="1"/>
    <col min="14111" max="14111" width="14.42578125" bestFit="1" customWidth="1"/>
    <col min="14336" max="14336" width="36" bestFit="1" customWidth="1"/>
    <col min="14337" max="14337" width="12.28515625" bestFit="1" customWidth="1"/>
    <col min="14338" max="14338" width="8.140625" bestFit="1" customWidth="1"/>
    <col min="14339" max="14339" width="36" bestFit="1" customWidth="1"/>
    <col min="14340" max="14340" width="2" bestFit="1" customWidth="1"/>
    <col min="14341" max="14341" width="3" bestFit="1" customWidth="1"/>
    <col min="14342" max="14343" width="2" bestFit="1" customWidth="1"/>
    <col min="14344" max="14344" width="3" bestFit="1" customWidth="1"/>
    <col min="14345" max="14361" width="2" customWidth="1"/>
    <col min="14362" max="14362" width="3" bestFit="1" customWidth="1"/>
    <col min="14363" max="14363" width="2.7109375" customWidth="1"/>
    <col min="14364" max="14364" width="24.28515625" bestFit="1" customWidth="1"/>
    <col min="14365" max="14365" width="14.140625" bestFit="1" customWidth="1"/>
    <col min="14366" max="14366" width="18.42578125" bestFit="1" customWidth="1"/>
    <col min="14367" max="14367" width="14.42578125" bestFit="1" customWidth="1"/>
    <col min="14592" max="14592" width="36" bestFit="1" customWidth="1"/>
    <col min="14593" max="14593" width="12.28515625" bestFit="1" customWidth="1"/>
    <col min="14594" max="14594" width="8.140625" bestFit="1" customWidth="1"/>
    <col min="14595" max="14595" width="36" bestFit="1" customWidth="1"/>
    <col min="14596" max="14596" width="2" bestFit="1" customWidth="1"/>
    <col min="14597" max="14597" width="3" bestFit="1" customWidth="1"/>
    <col min="14598" max="14599" width="2" bestFit="1" customWidth="1"/>
    <col min="14600" max="14600" width="3" bestFit="1" customWidth="1"/>
    <col min="14601" max="14617" width="2" customWidth="1"/>
    <col min="14618" max="14618" width="3" bestFit="1" customWidth="1"/>
    <col min="14619" max="14619" width="2.7109375" customWidth="1"/>
    <col min="14620" max="14620" width="24.28515625" bestFit="1" customWidth="1"/>
    <col min="14621" max="14621" width="14.140625" bestFit="1" customWidth="1"/>
    <col min="14622" max="14622" width="18.42578125" bestFit="1" customWidth="1"/>
    <col min="14623" max="14623" width="14.42578125" bestFit="1" customWidth="1"/>
    <col min="14848" max="14848" width="36" bestFit="1" customWidth="1"/>
    <col min="14849" max="14849" width="12.28515625" bestFit="1" customWidth="1"/>
    <col min="14850" max="14850" width="8.140625" bestFit="1" customWidth="1"/>
    <col min="14851" max="14851" width="36" bestFit="1" customWidth="1"/>
    <col min="14852" max="14852" width="2" bestFit="1" customWidth="1"/>
    <col min="14853" max="14853" width="3" bestFit="1" customWidth="1"/>
    <col min="14854" max="14855" width="2" bestFit="1" customWidth="1"/>
    <col min="14856" max="14856" width="3" bestFit="1" customWidth="1"/>
    <col min="14857" max="14873" width="2" customWidth="1"/>
    <col min="14874" max="14874" width="3" bestFit="1" customWidth="1"/>
    <col min="14875" max="14875" width="2.7109375" customWidth="1"/>
    <col min="14876" max="14876" width="24.28515625" bestFit="1" customWidth="1"/>
    <col min="14877" max="14877" width="14.140625" bestFit="1" customWidth="1"/>
    <col min="14878" max="14878" width="18.42578125" bestFit="1" customWidth="1"/>
    <col min="14879" max="14879" width="14.42578125" bestFit="1" customWidth="1"/>
    <col min="15104" max="15104" width="36" bestFit="1" customWidth="1"/>
    <col min="15105" max="15105" width="12.28515625" bestFit="1" customWidth="1"/>
    <col min="15106" max="15106" width="8.140625" bestFit="1" customWidth="1"/>
    <col min="15107" max="15107" width="36" bestFit="1" customWidth="1"/>
    <col min="15108" max="15108" width="2" bestFit="1" customWidth="1"/>
    <col min="15109" max="15109" width="3" bestFit="1" customWidth="1"/>
    <col min="15110" max="15111" width="2" bestFit="1" customWidth="1"/>
    <col min="15112" max="15112" width="3" bestFit="1" customWidth="1"/>
    <col min="15113" max="15129" width="2" customWidth="1"/>
    <col min="15130" max="15130" width="3" bestFit="1" customWidth="1"/>
    <col min="15131" max="15131" width="2.7109375" customWidth="1"/>
    <col min="15132" max="15132" width="24.28515625" bestFit="1" customWidth="1"/>
    <col min="15133" max="15133" width="14.140625" bestFit="1" customWidth="1"/>
    <col min="15134" max="15134" width="18.42578125" bestFit="1" customWidth="1"/>
    <col min="15135" max="15135" width="14.42578125" bestFit="1" customWidth="1"/>
    <col min="15360" max="15360" width="36" bestFit="1" customWidth="1"/>
    <col min="15361" max="15361" width="12.28515625" bestFit="1" customWidth="1"/>
    <col min="15362" max="15362" width="8.140625" bestFit="1" customWidth="1"/>
    <col min="15363" max="15363" width="36" bestFit="1" customWidth="1"/>
    <col min="15364" max="15364" width="2" bestFit="1" customWidth="1"/>
    <col min="15365" max="15365" width="3" bestFit="1" customWidth="1"/>
    <col min="15366" max="15367" width="2" bestFit="1" customWidth="1"/>
    <col min="15368" max="15368" width="3" bestFit="1" customWidth="1"/>
    <col min="15369" max="15385" width="2" customWidth="1"/>
    <col min="15386" max="15386" width="3" bestFit="1" customWidth="1"/>
    <col min="15387" max="15387" width="2.7109375" customWidth="1"/>
    <col min="15388" max="15388" width="24.28515625" bestFit="1" customWidth="1"/>
    <col min="15389" max="15389" width="14.140625" bestFit="1" customWidth="1"/>
    <col min="15390" max="15390" width="18.42578125" bestFit="1" customWidth="1"/>
    <col min="15391" max="15391" width="14.42578125" bestFit="1" customWidth="1"/>
    <col min="15616" max="15616" width="36" bestFit="1" customWidth="1"/>
    <col min="15617" max="15617" width="12.28515625" bestFit="1" customWidth="1"/>
    <col min="15618" max="15618" width="8.140625" bestFit="1" customWidth="1"/>
    <col min="15619" max="15619" width="36" bestFit="1" customWidth="1"/>
    <col min="15620" max="15620" width="2" bestFit="1" customWidth="1"/>
    <col min="15621" max="15621" width="3" bestFit="1" customWidth="1"/>
    <col min="15622" max="15623" width="2" bestFit="1" customWidth="1"/>
    <col min="15624" max="15624" width="3" bestFit="1" customWidth="1"/>
    <col min="15625" max="15641" width="2" customWidth="1"/>
    <col min="15642" max="15642" width="3" bestFit="1" customWidth="1"/>
    <col min="15643" max="15643" width="2.7109375" customWidth="1"/>
    <col min="15644" max="15644" width="24.28515625" bestFit="1" customWidth="1"/>
    <col min="15645" max="15645" width="14.140625" bestFit="1" customWidth="1"/>
    <col min="15646" max="15646" width="18.42578125" bestFit="1" customWidth="1"/>
    <col min="15647" max="15647" width="14.42578125" bestFit="1" customWidth="1"/>
    <col min="15872" max="15872" width="36" bestFit="1" customWidth="1"/>
    <col min="15873" max="15873" width="12.28515625" bestFit="1" customWidth="1"/>
    <col min="15874" max="15874" width="8.140625" bestFit="1" customWidth="1"/>
    <col min="15875" max="15875" width="36" bestFit="1" customWidth="1"/>
    <col min="15876" max="15876" width="2" bestFit="1" customWidth="1"/>
    <col min="15877" max="15877" width="3" bestFit="1" customWidth="1"/>
    <col min="15878" max="15879" width="2" bestFit="1" customWidth="1"/>
    <col min="15880" max="15880" width="3" bestFit="1" customWidth="1"/>
    <col min="15881" max="15897" width="2" customWidth="1"/>
    <col min="15898" max="15898" width="3" bestFit="1" customWidth="1"/>
    <col min="15899" max="15899" width="2.7109375" customWidth="1"/>
    <col min="15900" max="15900" width="24.28515625" bestFit="1" customWidth="1"/>
    <col min="15901" max="15901" width="14.140625" bestFit="1" customWidth="1"/>
    <col min="15902" max="15902" width="18.42578125" bestFit="1" customWidth="1"/>
    <col min="15903" max="15903" width="14.42578125" bestFit="1" customWidth="1"/>
    <col min="16128" max="16128" width="36" bestFit="1" customWidth="1"/>
    <col min="16129" max="16129" width="12.28515625" bestFit="1" customWidth="1"/>
    <col min="16130" max="16130" width="8.140625" bestFit="1" customWidth="1"/>
    <col min="16131" max="16131" width="36" bestFit="1" customWidth="1"/>
    <col min="16132" max="16132" width="2" bestFit="1" customWidth="1"/>
    <col min="16133" max="16133" width="3" bestFit="1" customWidth="1"/>
    <col min="16134" max="16135" width="2" bestFit="1" customWidth="1"/>
    <col min="16136" max="16136" width="3" bestFit="1" customWidth="1"/>
    <col min="16137" max="16153" width="2" customWidth="1"/>
    <col min="16154" max="16154" width="3" bestFit="1" customWidth="1"/>
    <col min="16155" max="16155" width="2.7109375" customWidth="1"/>
    <col min="16156" max="16156" width="24.28515625" bestFit="1" customWidth="1"/>
    <col min="16157" max="16157" width="14.140625" bestFit="1" customWidth="1"/>
    <col min="16158" max="16158" width="18.42578125" bestFit="1" customWidth="1"/>
    <col min="16159" max="16159" width="14.42578125" bestFit="1" customWidth="1"/>
  </cols>
  <sheetData>
    <row r="1" spans="1:31" s="77" customFormat="1" ht="30" customHeight="1" x14ac:dyDescent="0.25">
      <c r="A1" s="149" t="s">
        <v>19</v>
      </c>
      <c r="B1" s="145" t="s">
        <v>90</v>
      </c>
      <c r="C1" s="87"/>
      <c r="D1" s="145" t="s">
        <v>92</v>
      </c>
      <c r="E1" s="152" t="s">
        <v>91</v>
      </c>
      <c r="F1" s="153"/>
      <c r="G1" s="153"/>
      <c r="H1" s="153"/>
      <c r="I1" s="153"/>
      <c r="J1" s="153"/>
      <c r="K1" s="153"/>
      <c r="L1" s="153"/>
      <c r="M1" s="153"/>
      <c r="N1" s="153"/>
      <c r="O1" s="153"/>
      <c r="P1" s="153"/>
      <c r="Q1" s="153"/>
      <c r="R1" s="153"/>
      <c r="S1" s="153"/>
      <c r="T1" s="153"/>
      <c r="U1" s="153"/>
      <c r="V1" s="153"/>
      <c r="W1" s="153"/>
      <c r="X1" s="153"/>
      <c r="Y1" s="153"/>
      <c r="Z1" s="153"/>
      <c r="AA1" s="153"/>
      <c r="AB1" s="153"/>
      <c r="AC1" s="145" t="s">
        <v>93</v>
      </c>
      <c r="AD1" s="145" t="s">
        <v>94</v>
      </c>
      <c r="AE1" s="145" t="s">
        <v>95</v>
      </c>
    </row>
    <row r="2" spans="1:31" s="77" customFormat="1" x14ac:dyDescent="0.25">
      <c r="A2" s="150"/>
      <c r="B2" s="146"/>
      <c r="C2" s="88"/>
      <c r="D2" s="146"/>
      <c r="E2" s="148" t="s">
        <v>143</v>
      </c>
      <c r="F2" s="148"/>
      <c r="G2" s="148" t="s">
        <v>146</v>
      </c>
      <c r="H2" s="148"/>
      <c r="I2" s="148" t="s">
        <v>147</v>
      </c>
      <c r="J2" s="148"/>
      <c r="K2" s="148" t="s">
        <v>148</v>
      </c>
      <c r="L2" s="148"/>
      <c r="M2" s="148" t="s">
        <v>149</v>
      </c>
      <c r="N2" s="148"/>
      <c r="O2" s="148" t="s">
        <v>150</v>
      </c>
      <c r="P2" s="148"/>
      <c r="Q2" s="148" t="s">
        <v>151</v>
      </c>
      <c r="R2" s="148"/>
      <c r="S2" s="148" t="s">
        <v>152</v>
      </c>
      <c r="T2" s="148"/>
      <c r="U2" s="148" t="s">
        <v>153</v>
      </c>
      <c r="V2" s="148"/>
      <c r="W2" s="148" t="s">
        <v>154</v>
      </c>
      <c r="X2" s="148"/>
      <c r="Y2" s="148" t="s">
        <v>155</v>
      </c>
      <c r="Z2" s="148"/>
      <c r="AA2" s="148" t="s">
        <v>156</v>
      </c>
      <c r="AB2" s="148"/>
      <c r="AC2" s="146"/>
      <c r="AD2" s="146"/>
      <c r="AE2" s="146"/>
    </row>
    <row r="3" spans="1:31" s="77" customFormat="1" ht="63" customHeight="1" x14ac:dyDescent="0.25">
      <c r="A3" s="151"/>
      <c r="B3" s="147"/>
      <c r="C3" s="89" t="s">
        <v>191</v>
      </c>
      <c r="D3" s="147"/>
      <c r="E3" s="78" t="s">
        <v>144</v>
      </c>
      <c r="F3" s="79" t="s">
        <v>145</v>
      </c>
      <c r="G3" s="78" t="s">
        <v>144</v>
      </c>
      <c r="H3" s="79" t="s">
        <v>145</v>
      </c>
      <c r="I3" s="78" t="s">
        <v>144</v>
      </c>
      <c r="J3" s="79" t="s">
        <v>145</v>
      </c>
      <c r="K3" s="78" t="s">
        <v>144</v>
      </c>
      <c r="L3" s="79" t="s">
        <v>145</v>
      </c>
      <c r="M3" s="78" t="s">
        <v>144</v>
      </c>
      <c r="N3" s="79" t="s">
        <v>145</v>
      </c>
      <c r="O3" s="78" t="s">
        <v>144</v>
      </c>
      <c r="P3" s="79" t="s">
        <v>145</v>
      </c>
      <c r="Q3" s="78" t="s">
        <v>144</v>
      </c>
      <c r="R3" s="79" t="s">
        <v>145</v>
      </c>
      <c r="S3" s="78" t="s">
        <v>144</v>
      </c>
      <c r="T3" s="79" t="s">
        <v>145</v>
      </c>
      <c r="U3" s="78" t="s">
        <v>144</v>
      </c>
      <c r="V3" s="79" t="s">
        <v>145</v>
      </c>
      <c r="W3" s="78" t="s">
        <v>144</v>
      </c>
      <c r="X3" s="79" t="s">
        <v>145</v>
      </c>
      <c r="Y3" s="78" t="s">
        <v>144</v>
      </c>
      <c r="Z3" s="79" t="s">
        <v>145</v>
      </c>
      <c r="AA3" s="78" t="s">
        <v>144</v>
      </c>
      <c r="AB3" s="79" t="s">
        <v>145</v>
      </c>
      <c r="AC3" s="147"/>
      <c r="AD3" s="147"/>
      <c r="AE3" s="147"/>
    </row>
    <row r="4" spans="1:31" ht="114.75" customHeight="1" x14ac:dyDescent="0.25">
      <c r="A4" s="58" t="str">
        <f>Riesgos!C7</f>
        <v>Modificar los perfiles del cargo para beneficiar a un ciudadano</v>
      </c>
      <c r="B4" s="72">
        <f>Riesgos!I7</f>
        <v>4</v>
      </c>
      <c r="C4" s="58" t="str">
        <f>Riesgos!J7</f>
        <v>1. Aprobacion del manual de funciones con sus respectivos perfiles 2. Formalizar  con acto administrativo la adopacion del manual  de funciones de la entidad 3. publicacion del manual de funcione al sitio web de la entidad</v>
      </c>
      <c r="D4" s="113">
        <v>3</v>
      </c>
      <c r="E4" s="80" t="s">
        <v>134</v>
      </c>
      <c r="F4" s="71">
        <f>+IF(E4="","",(LOOKUP(E4,CriterioControl,CriteriosControles!$B$2:$B$15)))</f>
        <v>5</v>
      </c>
      <c r="G4" s="80" t="s">
        <v>134</v>
      </c>
      <c r="H4" s="71">
        <f>+IF(G4="","",(LOOKUP(G4,CriterioControl,CriteriosControles!$B$2:$B$15)))</f>
        <v>5</v>
      </c>
      <c r="I4" s="80" t="s">
        <v>135</v>
      </c>
      <c r="J4" s="71">
        <f>+IF(I4="","",(LOOKUP(I4,CriterioControl,CriteriosControles!$B$2:$B$15)))</f>
        <v>1</v>
      </c>
      <c r="K4" s="80"/>
      <c r="L4" s="71"/>
      <c r="M4" s="80"/>
      <c r="N4" s="71"/>
      <c r="O4" s="72"/>
      <c r="P4" s="71"/>
      <c r="Q4" s="72"/>
      <c r="R4" s="71"/>
      <c r="S4" s="72"/>
      <c r="T4" s="71"/>
      <c r="U4" s="72"/>
      <c r="V4" s="71"/>
      <c r="W4" s="72"/>
      <c r="X4" s="71"/>
      <c r="Y4" s="72"/>
      <c r="Z4" s="71"/>
      <c r="AA4" s="72"/>
      <c r="AB4" s="71"/>
      <c r="AC4" s="73">
        <f t="shared" ref="AC4:AC14" si="0">(SUM(F4:AB4)/(D4*5))</f>
        <v>0.73333333333333328</v>
      </c>
      <c r="AD4" s="73">
        <f t="shared" ref="AD4:AD16" si="1">1-AC4</f>
        <v>0.26666666666666672</v>
      </c>
      <c r="AE4" s="74">
        <f t="shared" ref="AE4:AE14" si="2">B4*AD4</f>
        <v>1.0666666666666669</v>
      </c>
    </row>
    <row r="5" spans="1:31" ht="156" customHeight="1" x14ac:dyDescent="0.25">
      <c r="A5" s="58" t="str">
        <f>Riesgos!C8</f>
        <v xml:space="preserve">Posibilidad  de modificar  los requerimientos de contratacion </v>
      </c>
      <c r="B5" s="72">
        <f>Riesgos!I8</f>
        <v>3</v>
      </c>
      <c r="C5" s="58" t="str">
        <f>Riesgos!J8</f>
        <v>1. Verificacion de los controles de los requisitos por la persona encargada en la recepcion de los documentos 2. Vincular en el Sigep  la hoja de vida con todos los soportes 3. Desvinculacion de  las HV del SIGEP 4.  Formato de cumplimiento de requisitos de contrato GA-F11  en las carpetas del expediente de los contratos</v>
      </c>
      <c r="D5" s="71">
        <v>4</v>
      </c>
      <c r="E5" s="80" t="s">
        <v>134</v>
      </c>
      <c r="F5" s="71">
        <f>+IF(E5="","",(LOOKUP(E5,CriterioControl,CriteriosControles!$B$2:$B$15)))</f>
        <v>5</v>
      </c>
      <c r="G5" s="80" t="s">
        <v>137</v>
      </c>
      <c r="H5" s="71">
        <f>+IF(G5="","",(LOOKUP(G5,CriterioControl,CriteriosControles!$B$2:$B$15)))</f>
        <v>3</v>
      </c>
      <c r="I5" s="80" t="s">
        <v>142</v>
      </c>
      <c r="J5" s="71">
        <f>+IF(I5="","",(LOOKUP(I5,CriterioControl,CriteriosControles!$B$2:$B$15)))</f>
        <v>3</v>
      </c>
      <c r="K5" s="80"/>
      <c r="L5" s="71"/>
      <c r="M5" s="80"/>
      <c r="N5" s="71"/>
      <c r="O5" s="72"/>
      <c r="P5" s="71"/>
      <c r="Q5" s="72"/>
      <c r="R5" s="71"/>
      <c r="S5" s="72"/>
      <c r="T5" s="71"/>
      <c r="U5" s="72"/>
      <c r="V5" s="71"/>
      <c r="W5" s="72"/>
      <c r="X5" s="71"/>
      <c r="Y5" s="72"/>
      <c r="Z5" s="71"/>
      <c r="AA5" s="72"/>
      <c r="AB5" s="71"/>
      <c r="AC5" s="73">
        <f t="shared" si="0"/>
        <v>0.55000000000000004</v>
      </c>
      <c r="AD5" s="73">
        <f t="shared" si="1"/>
        <v>0.44999999999999996</v>
      </c>
      <c r="AE5" s="74">
        <f t="shared" si="2"/>
        <v>1.3499999999999999</v>
      </c>
    </row>
    <row r="6" spans="1:31" ht="140.25" x14ac:dyDescent="0.25">
      <c r="A6" s="58" t="str">
        <f>Riesgos!C9</f>
        <v>Destrucción o Alteración de los documentos) de los expedientes disponibles en los
archivos de gestión por parte de terceros con la ayuda de los administradores de archivo de la
dependencia.</v>
      </c>
      <c r="B6" s="72">
        <f>Riesgos!I9</f>
        <v>6</v>
      </c>
      <c r="C6" s="58" t="str">
        <f>Riesgos!J9</f>
        <v>1. Soporte digital de los documentos por medio del sofware documental  2.  Conservacion y restricion al acceso de los documentos se controlan por medio de los formatos de  Control de prestamo de documentos de Archivo GA-F04, Control de  recibo de documentos de archivo GA-F28  3. Inclusion dentro de aplicativo especifico  el inventario documental</v>
      </c>
      <c r="D6" s="71">
        <v>3</v>
      </c>
      <c r="E6" s="80" t="s">
        <v>138</v>
      </c>
      <c r="F6" s="71">
        <f>+IF(E6="","",(LOOKUP(E6,CriterioControl,CriteriosControles!$B$2:$B$15)))</f>
        <v>4</v>
      </c>
      <c r="G6" s="80" t="s">
        <v>137</v>
      </c>
      <c r="H6" s="71">
        <f>+IF(G6="","",(LOOKUP(G6,CriterioControl,CriteriosControles!$B$2:$B$15)))</f>
        <v>3</v>
      </c>
      <c r="I6" s="80" t="s">
        <v>134</v>
      </c>
      <c r="J6" s="71">
        <f>+IF(I6="","",(LOOKUP(I6,CriterioControl,CriteriosControles!$B$2:$B$15)))</f>
        <v>5</v>
      </c>
      <c r="K6" s="80"/>
      <c r="L6" s="71"/>
      <c r="M6" s="80"/>
      <c r="N6" s="71"/>
      <c r="O6" s="72"/>
      <c r="P6" s="71"/>
      <c r="Q6" s="72"/>
      <c r="R6" s="71"/>
      <c r="S6" s="72"/>
      <c r="T6" s="71"/>
      <c r="U6" s="72"/>
      <c r="V6" s="71"/>
      <c r="W6" s="72"/>
      <c r="X6" s="71"/>
      <c r="Y6" s="72"/>
      <c r="Z6" s="71"/>
      <c r="AA6" s="72"/>
      <c r="AB6" s="71"/>
      <c r="AC6" s="73">
        <f t="shared" si="0"/>
        <v>0.8</v>
      </c>
      <c r="AD6" s="73">
        <f t="shared" si="1"/>
        <v>0.19999999999999996</v>
      </c>
      <c r="AE6" s="74">
        <f t="shared" si="2"/>
        <v>1.1999999999999997</v>
      </c>
    </row>
    <row r="7" spans="1:31" ht="76.5" x14ac:dyDescent="0.25">
      <c r="A7" s="58" t="str">
        <f>Riesgos!C10</f>
        <v xml:space="preserve">Beneficios a proponente con la modificacion de los pliegos de contratacion </v>
      </c>
      <c r="B7" s="72">
        <f>Riesgos!I10</f>
        <v>3</v>
      </c>
      <c r="C7" s="58" t="str">
        <f>Riesgos!J10</f>
        <v xml:space="preserve">1. Manual de contratacion 2.  Publicacion del manual de contratacion en la pagina web  3. Rendicion de la informacion del proceso pre-contractual en los portales del SECOP </v>
      </c>
      <c r="D7" s="71">
        <v>3</v>
      </c>
      <c r="E7" s="80" t="s">
        <v>138</v>
      </c>
      <c r="F7" s="71">
        <f>+IF(E7="","",(LOOKUP(E7,CriterioControl,CriteriosControles!$B$2:$B$15)))</f>
        <v>4</v>
      </c>
      <c r="G7" s="80" t="s">
        <v>138</v>
      </c>
      <c r="H7" s="71">
        <f>+IF(G7="","",(LOOKUP(G7,CriterioControl,CriteriosControles!$B$2:$B$15)))</f>
        <v>4</v>
      </c>
      <c r="I7" s="80" t="s">
        <v>138</v>
      </c>
      <c r="J7" s="71">
        <f>+IF(I7="","",(LOOKUP(I7,CriterioControl,CriteriosControles!$B$2:$B$15)))</f>
        <v>4</v>
      </c>
      <c r="K7" s="80"/>
      <c r="L7" s="71" t="str">
        <f>+IF(K7="","",(LOOKUP(K7,CriterioControl,CriteriosControles!$B$2:$B$15)))</f>
        <v/>
      </c>
      <c r="M7" s="80"/>
      <c r="N7" s="71" t="str">
        <f>+IF(M7="","",(LOOKUP(M7,CriterioControl,CriteriosControles!$B$2:$B$15)))</f>
        <v/>
      </c>
      <c r="O7" s="72"/>
      <c r="P7" s="71" t="str">
        <f>+IF(O7="","",(LOOKUP(O7,CriterioControl,CriteriosControles!$B$2:$B$15)))</f>
        <v/>
      </c>
      <c r="Q7" s="72"/>
      <c r="R7" s="71" t="str">
        <f>+IF(Q7="","",(LOOKUP(Q7,CriterioControl,CriteriosControles!$B$2:$B$15)))</f>
        <v/>
      </c>
      <c r="S7" s="72"/>
      <c r="T7" s="71" t="str">
        <f>+IF(S7="","",(LOOKUP(S7,CriterioControl,CriteriosControles!$B$2:$B$15)))</f>
        <v/>
      </c>
      <c r="U7" s="72"/>
      <c r="V7" s="71" t="str">
        <f>+IF(U7="","",(LOOKUP(U7,CriterioControl,CriteriosControles!$B$2:$B$15)))</f>
        <v/>
      </c>
      <c r="W7" s="72"/>
      <c r="X7" s="71" t="str">
        <f>+IF(W7="","",(LOOKUP(W7,CriterioControl,CriteriosControles!$B$2:$B$15)))</f>
        <v/>
      </c>
      <c r="Y7" s="72"/>
      <c r="Z7" s="71" t="str">
        <f>+IF(Y7="","",(LOOKUP(Y7,CriterioControl,CriteriosControles!$B$2:$B$15)))</f>
        <v/>
      </c>
      <c r="AA7" s="72"/>
      <c r="AB7" s="71" t="str">
        <f>+IF(AA7="","",(LOOKUP(AA7,CriterioControl,CriteriosControles!$B$2:$B$15)))</f>
        <v/>
      </c>
      <c r="AC7" s="73">
        <f t="shared" si="0"/>
        <v>0.8</v>
      </c>
      <c r="AD7" s="73">
        <f t="shared" si="1"/>
        <v>0.19999999999999996</v>
      </c>
      <c r="AE7" s="74">
        <f t="shared" si="2"/>
        <v>0.59999999999999987</v>
      </c>
    </row>
    <row r="8" spans="1:31" ht="127.5" x14ac:dyDescent="0.25">
      <c r="A8" s="112" t="str">
        <f>Riesgos!C11</f>
        <v>Posibilidad de alterar la asignación y destinación de recursos, en la toma de decisiones al ordenar el gasto, con el fin de favorecer un tercero</v>
      </c>
      <c r="B8" s="72">
        <f>Riesgos!I11</f>
        <v>4</v>
      </c>
      <c r="C8" s="58" t="str">
        <f>Riesgos!J11</f>
        <v>1. Impresión de los CDPS se muestra la fuente  de financiacion  de cada contrato 2. Rendicion de informes  por las plataformas establecidas  por los entes de control 3. Las fuentes mas relevantes  de financiacion estan protegidas por un contrato de  encargo fidusuario de administracion  y pago</v>
      </c>
      <c r="D8" s="71">
        <v>3</v>
      </c>
      <c r="E8" s="80" t="s">
        <v>134</v>
      </c>
      <c r="F8" s="71">
        <f>+IF(E8="","",(LOOKUP(E8,CriterioControl,CriteriosControles!$B$2:$B$15)))</f>
        <v>5</v>
      </c>
      <c r="G8" s="80" t="s">
        <v>133</v>
      </c>
      <c r="H8" s="71">
        <f>+IF(G8="","",(LOOKUP(G8,CriterioControl,CriteriosControles!$B$2:$B$15)))</f>
        <v>4</v>
      </c>
      <c r="I8" s="80" t="s">
        <v>139</v>
      </c>
      <c r="J8" s="71">
        <f>+IF(I8="","",(LOOKUP(I8,CriterioControl,CriteriosControles!$B$2:$B$15)))</f>
        <v>1</v>
      </c>
      <c r="K8" s="80"/>
      <c r="L8" s="71" t="str">
        <f>+IF(K8="","",(LOOKUP(K8,CriterioControl,CriteriosControles!$B$2:$B$15)))</f>
        <v/>
      </c>
      <c r="M8" s="80"/>
      <c r="N8" s="71" t="str">
        <f>+IF(M8="","",(LOOKUP(M8,CriterioControl,CriteriosControles!$B$2:$B$15)))</f>
        <v/>
      </c>
      <c r="O8" s="72"/>
      <c r="P8" s="71" t="str">
        <f>+IF(O8="","",(LOOKUP(O8,CriterioControl,CriteriosControles!$B$2:$B$15)))</f>
        <v/>
      </c>
      <c r="Q8" s="72"/>
      <c r="R8" s="71" t="str">
        <f>+IF(Q8="","",(LOOKUP(Q8,CriterioControl,CriteriosControles!$B$2:$B$15)))</f>
        <v/>
      </c>
      <c r="S8" s="72"/>
      <c r="T8" s="71" t="str">
        <f>+IF(S8="","",(LOOKUP(S8,CriterioControl,CriteriosControles!$B$2:$B$15)))</f>
        <v/>
      </c>
      <c r="U8" s="72"/>
      <c r="V8" s="71" t="str">
        <f>+IF(U8="","",(LOOKUP(U8,CriterioControl,CriteriosControles!$B$2:$B$15)))</f>
        <v/>
      </c>
      <c r="W8" s="72"/>
      <c r="X8" s="71" t="str">
        <f>+IF(W8="","",(LOOKUP(W8,CriterioControl,CriteriosControles!$B$2:$B$15)))</f>
        <v/>
      </c>
      <c r="Y8" s="72"/>
      <c r="Z8" s="71" t="str">
        <f>+IF(Y8="","",(LOOKUP(Y8,CriterioControl,CriteriosControles!$B$2:$B$15)))</f>
        <v/>
      </c>
      <c r="AA8" s="72"/>
      <c r="AB8" s="71" t="str">
        <f>+IF(AA8="","",(LOOKUP(AA8,CriterioControl,CriteriosControles!$B$2:$B$15)))</f>
        <v/>
      </c>
      <c r="AC8" s="73">
        <f t="shared" si="0"/>
        <v>0.66666666666666663</v>
      </c>
      <c r="AD8" s="73">
        <f t="shared" si="1"/>
        <v>0.33333333333333337</v>
      </c>
      <c r="AE8" s="74">
        <f t="shared" si="2"/>
        <v>1.3333333333333335</v>
      </c>
    </row>
    <row r="9" spans="1:31" ht="51" x14ac:dyDescent="0.25">
      <c r="A9" s="58" t="str">
        <f>Riesgos!C12</f>
        <v>Manipulacion de informes de auditoria para el favorecimiento a implicado</v>
      </c>
      <c r="B9" s="72">
        <f>Riesgos!I12</f>
        <v>6</v>
      </c>
      <c r="C9" s="58" t="str">
        <f>Riesgos!J12</f>
        <v>1. Socializar con los auditores internos Codigo de Etica del auditor  2. Sensibilizaciones con  el codigo de Integridad de la entidad.</v>
      </c>
      <c r="D9" s="71">
        <v>2</v>
      </c>
      <c r="E9" s="80" t="s">
        <v>138</v>
      </c>
      <c r="F9" s="71">
        <f>+IF(E9="","",(LOOKUP(E9,CriterioControl,CriteriosControles!$B$2:$B$15)))</f>
        <v>4</v>
      </c>
      <c r="G9" s="80" t="s">
        <v>138</v>
      </c>
      <c r="H9" s="71">
        <f>+IF(G9="","",(LOOKUP(G9,CriterioControl,CriteriosControles!$B$2:$B$15)))</f>
        <v>4</v>
      </c>
      <c r="I9" s="80"/>
      <c r="J9" s="71" t="str">
        <f>+IF(I9="","",(LOOKUP(I9,CriterioControl,CriteriosControles!$B$2:$B$15)))</f>
        <v/>
      </c>
      <c r="K9" s="80"/>
      <c r="L9" s="71" t="str">
        <f>+IF(K9="","",(LOOKUP(K9,CriterioControl,CriteriosControles!$B$2:$B$15)))</f>
        <v/>
      </c>
      <c r="M9" s="80"/>
      <c r="N9" s="71" t="str">
        <f>+IF(M9="","",(LOOKUP(M9,CriterioControl,CriteriosControles!$B$2:$B$15)))</f>
        <v/>
      </c>
      <c r="O9" s="72"/>
      <c r="P9" s="71" t="str">
        <f>+IF(O9="","",(LOOKUP(O9,CriterioControl,CriteriosControles!$B$2:$B$15)))</f>
        <v/>
      </c>
      <c r="Q9" s="72"/>
      <c r="R9" s="71" t="str">
        <f>+IF(Q9="","",(LOOKUP(Q9,CriterioControl,CriteriosControles!$B$2:$B$15)))</f>
        <v/>
      </c>
      <c r="S9" s="72"/>
      <c r="T9" s="71" t="str">
        <f>+IF(S9="","",(LOOKUP(S9,CriterioControl,CriteriosControles!$B$2:$B$15)))</f>
        <v/>
      </c>
      <c r="U9" s="72"/>
      <c r="V9" s="71" t="str">
        <f>+IF(U9="","",(LOOKUP(U9,CriterioControl,CriteriosControles!$B$2:$B$15)))</f>
        <v/>
      </c>
      <c r="W9" s="72"/>
      <c r="X9" s="71" t="str">
        <f>+IF(W9="","",(LOOKUP(W9,CriterioControl,CriteriosControles!$B$2:$B$15)))</f>
        <v/>
      </c>
      <c r="Y9" s="72"/>
      <c r="Z9" s="71" t="str">
        <f>+IF(Y9="","",(LOOKUP(Y9,CriterioControl,CriteriosControles!$B$2:$B$15)))</f>
        <v/>
      </c>
      <c r="AA9" s="72"/>
      <c r="AB9" s="71" t="str">
        <f>+IF(AA9="","",(LOOKUP(AA9,CriterioControl,CriteriosControles!$B$2:$B$15)))</f>
        <v/>
      </c>
      <c r="AC9" s="73">
        <f t="shared" si="0"/>
        <v>0.8</v>
      </c>
      <c r="AD9" s="73">
        <f t="shared" si="1"/>
        <v>0.19999999999999996</v>
      </c>
      <c r="AE9" s="74">
        <f t="shared" si="2"/>
        <v>1.1999999999999997</v>
      </c>
    </row>
    <row r="10" spans="1:31" ht="76.5" x14ac:dyDescent="0.25">
      <c r="A10" s="58" t="str">
        <f>Riesgos!C13</f>
        <v xml:space="preserve">Recibir beneficios economicos para agilizar o priorizar un servicio </v>
      </c>
      <c r="B10" s="72">
        <f>Riesgos!I13</f>
        <v>9</v>
      </c>
      <c r="C10" s="58" t="str">
        <f>Riesgos!J13</f>
        <v xml:space="preserve">1. Control de la plataforma  en las reservas  100%, donde  se le envia un informe de disponibilidad a los  enlaces responsables 2. Seguimiento a las PQRSD  presentadas por la comunidad </v>
      </c>
      <c r="D10" s="71">
        <v>2</v>
      </c>
      <c r="E10" s="80" t="s">
        <v>142</v>
      </c>
      <c r="F10" s="71">
        <f>+IF(E10="","",(LOOKUP(E10,CriterioControl,CriteriosControles!$B$2:$B$15)))</f>
        <v>3</v>
      </c>
      <c r="G10" s="80" t="s">
        <v>134</v>
      </c>
      <c r="H10" s="71">
        <f>+IF(G10="","",(LOOKUP(G10,CriterioControl,CriteriosControles!$B$2:$B$15)))</f>
        <v>5</v>
      </c>
      <c r="I10" s="80" t="s">
        <v>138</v>
      </c>
      <c r="J10" s="71">
        <f>+IF(I10="","",(LOOKUP(I10,CriterioControl,CriteriosControles!$B$2:$B$15)))</f>
        <v>4</v>
      </c>
      <c r="K10" s="80"/>
      <c r="L10" s="71" t="str">
        <f>+IF(K10="","",(LOOKUP(K10,CriterioControl,CriteriosControles!$B$2:$B$15)))</f>
        <v/>
      </c>
      <c r="M10" s="80"/>
      <c r="N10" s="71" t="str">
        <f>+IF(M10="","",(LOOKUP(M10,CriterioControl,CriteriosControles!$B$2:$B$15)))</f>
        <v/>
      </c>
      <c r="O10" s="72"/>
      <c r="P10" s="71" t="str">
        <f>+IF(O10="","",(LOOKUP(O10,CriterioControl,CriteriosControles!$B$2:$B$15)))</f>
        <v/>
      </c>
      <c r="Q10" s="72"/>
      <c r="R10" s="71" t="str">
        <f>+IF(Q10="","",(LOOKUP(Q10,CriterioControl,CriteriosControles!$B$2:$B$15)))</f>
        <v/>
      </c>
      <c r="S10" s="72"/>
      <c r="T10" s="71" t="str">
        <f>+IF(S10="","",(LOOKUP(S10,CriterioControl,CriteriosControles!$B$2:$B$15)))</f>
        <v/>
      </c>
      <c r="U10" s="72"/>
      <c r="V10" s="71" t="str">
        <f>+IF(U10="","",(LOOKUP(U10,CriterioControl,CriteriosControles!$B$2:$B$15)))</f>
        <v/>
      </c>
      <c r="W10" s="72"/>
      <c r="X10" s="71" t="str">
        <f>+IF(W10="","",(LOOKUP(W10,CriterioControl,CriteriosControles!$B$2:$B$15)))</f>
        <v/>
      </c>
      <c r="Y10" s="72"/>
      <c r="Z10" s="71" t="str">
        <f>+IF(Y10="","",(LOOKUP(Y10,CriterioControl,CriteriosControles!$B$2:$B$15)))</f>
        <v/>
      </c>
      <c r="AA10" s="72"/>
      <c r="AB10" s="71" t="str">
        <f>+IF(AA10="","",(LOOKUP(AA10,CriterioControl,CriteriosControles!$B$2:$B$15)))</f>
        <v/>
      </c>
      <c r="AC10" s="73">
        <f t="shared" si="0"/>
        <v>1.2</v>
      </c>
      <c r="AD10" s="73">
        <f t="shared" si="1"/>
        <v>-0.19999999999999996</v>
      </c>
      <c r="AE10" s="74">
        <f t="shared" si="2"/>
        <v>-1.7999999999999996</v>
      </c>
    </row>
    <row r="11" spans="1:31" ht="63.75" x14ac:dyDescent="0.25">
      <c r="A11" s="58" t="str">
        <f>Riesgos!C14</f>
        <v>Posibilidad de realizar indebida defensa  de procesos judiciales para favorecimiento de terceros, a cambio de una dadiva económica</v>
      </c>
      <c r="B11" s="72">
        <f>Riesgos!I14</f>
        <v>3</v>
      </c>
      <c r="C11" s="58" t="str">
        <f>Riesgos!J14</f>
        <v>1. Reunion del comité de conciliacion  para cada una de las actuaciones de los abogados litigantes o de los apoderados del proceso.</v>
      </c>
      <c r="D11" s="71">
        <v>1</v>
      </c>
      <c r="E11" s="80" t="s">
        <v>134</v>
      </c>
      <c r="F11" s="71">
        <f>+IF(E11="","",(LOOKUP(E11,CriterioControl,CriteriosControles!$B$2:$B$15)))</f>
        <v>5</v>
      </c>
      <c r="G11" s="80"/>
      <c r="H11" s="71" t="str">
        <f>+IF(G11="","",(LOOKUP(G11,CriterioControl,CriteriosControles!$B$2:$B$15)))</f>
        <v/>
      </c>
      <c r="I11" s="80"/>
      <c r="J11" s="71" t="str">
        <f>+IF(I11="","",(LOOKUP(I11,CriterioControl,CriteriosControles!$B$2:$B$15)))</f>
        <v/>
      </c>
      <c r="K11" s="80"/>
      <c r="L11" s="71" t="str">
        <f>+IF(K11="","",(LOOKUP(K11,CriterioControl,CriteriosControles!$B$2:$B$15)))</f>
        <v/>
      </c>
      <c r="M11" s="80"/>
      <c r="N11" s="71" t="str">
        <f>+IF(M11="","",(LOOKUP(M11,CriterioControl,CriteriosControles!$B$2:$B$15)))</f>
        <v/>
      </c>
      <c r="O11" s="72"/>
      <c r="P11" s="71" t="str">
        <f>+IF(O11="","",(LOOKUP(O11,CriterioControl,CriteriosControles!$B$2:$B$15)))</f>
        <v/>
      </c>
      <c r="Q11" s="72"/>
      <c r="R11" s="71" t="str">
        <f>+IF(Q11="","",(LOOKUP(Q11,CriterioControl,CriteriosControles!$B$2:$B$15)))</f>
        <v/>
      </c>
      <c r="S11" s="72"/>
      <c r="T11" s="71" t="str">
        <f>+IF(S11="","",(LOOKUP(S11,CriterioControl,CriteriosControles!$B$2:$B$15)))</f>
        <v/>
      </c>
      <c r="U11" s="72"/>
      <c r="V11" s="71" t="str">
        <f>+IF(U11="","",(LOOKUP(U11,CriterioControl,CriteriosControles!$B$2:$B$15)))</f>
        <v/>
      </c>
      <c r="W11" s="72"/>
      <c r="X11" s="71" t="str">
        <f>+IF(W11="","",(LOOKUP(W11,CriterioControl,CriteriosControles!$B$2:$B$15)))</f>
        <v/>
      </c>
      <c r="Y11" s="72"/>
      <c r="Z11" s="71" t="str">
        <f>+IF(Y11="","",(LOOKUP(Y11,CriterioControl,CriteriosControles!$B$2:$B$15)))</f>
        <v/>
      </c>
      <c r="AA11" s="72"/>
      <c r="AB11" s="71" t="str">
        <f>+IF(AA11="","",(LOOKUP(AA11,CriterioControl,CriteriosControles!$B$2:$B$15)))</f>
        <v/>
      </c>
      <c r="AC11" s="73">
        <f t="shared" si="0"/>
        <v>1</v>
      </c>
      <c r="AD11" s="73">
        <f t="shared" si="1"/>
        <v>0</v>
      </c>
      <c r="AE11" s="74">
        <f t="shared" si="2"/>
        <v>0</v>
      </c>
    </row>
    <row r="12" spans="1:31" ht="178.5" x14ac:dyDescent="0.25">
      <c r="A12" s="58" t="str">
        <f>Riesgos!C15</f>
        <v xml:space="preserve">Recibir beneficios economicos por parte de un contratista para agilizar procesos y autorizar  cantidades  adicionales no  aprobados en los contratos </v>
      </c>
      <c r="B12" s="72">
        <f>Riesgos!I15</f>
        <v>8</v>
      </c>
      <c r="C12" s="58" t="str">
        <f>Riesgos!J15</f>
        <v xml:space="preserve">1. Revision en campo junto a la interventoria para garantizar que las cantiddaes cobrada en actas de obra coincidan con las ejecutadas en obra.   2. Solicitud de informes semanalas y mensuales a la interventoria a cerca de las responsabilidades cumplidas y por cumplir en los avances de obras. 3. realizar comite semanal  junto a los contratistas de obra e interventoria para discutir y analizar los avaces en las obra y lo que se esta ejecutando. </v>
      </c>
      <c r="D12" s="71">
        <v>3</v>
      </c>
      <c r="E12" s="80" t="s">
        <v>134</v>
      </c>
      <c r="F12" s="71">
        <f>+IF(E12="","",(LOOKUP(E12,CriterioControl,CriteriosControles!$B$2:$B$15)))</f>
        <v>5</v>
      </c>
      <c r="G12" s="80" t="s">
        <v>138</v>
      </c>
      <c r="H12" s="71">
        <f>+IF(G12="","",(LOOKUP(G12,CriterioControl,CriteriosControles!$B$2:$B$15)))</f>
        <v>4</v>
      </c>
      <c r="I12" s="80" t="s">
        <v>138</v>
      </c>
      <c r="J12" s="71">
        <f>+IF(I12="","",(LOOKUP(I12,CriterioControl,CriteriosControles!$B$2:$B$15)))</f>
        <v>4</v>
      </c>
      <c r="K12" s="80"/>
      <c r="L12" s="71" t="str">
        <f>+IF(K12="","",(LOOKUP(K12,CriterioControl,CriteriosControles!$B$2:$B$15)))</f>
        <v/>
      </c>
      <c r="M12" s="80"/>
      <c r="N12" s="71" t="str">
        <f>+IF(M12="","",(LOOKUP(M12,CriterioControl,CriteriosControles!$B$2:$B$15)))</f>
        <v/>
      </c>
      <c r="O12" s="72"/>
      <c r="P12" s="71" t="str">
        <f>+IF(O12="","",(LOOKUP(O12,CriterioControl,CriteriosControles!$B$2:$B$15)))</f>
        <v/>
      </c>
      <c r="Q12" s="72"/>
      <c r="R12" s="71" t="str">
        <f>+IF(Q12="","",(LOOKUP(Q12,CriterioControl,CriteriosControles!$B$2:$B$15)))</f>
        <v/>
      </c>
      <c r="S12" s="72"/>
      <c r="T12" s="71" t="str">
        <f>+IF(S12="","",(LOOKUP(S12,CriterioControl,CriteriosControles!$B$2:$B$15)))</f>
        <v/>
      </c>
      <c r="U12" s="72"/>
      <c r="V12" s="71" t="str">
        <f>+IF(U12="","",(LOOKUP(U12,CriterioControl,CriteriosControles!$B$2:$B$15)))</f>
        <v/>
      </c>
      <c r="W12" s="72"/>
      <c r="X12" s="71" t="str">
        <f>+IF(W12="","",(LOOKUP(W12,CriterioControl,CriteriosControles!$B$2:$B$15)))</f>
        <v/>
      </c>
      <c r="Y12" s="72"/>
      <c r="Z12" s="71" t="str">
        <f>+IF(Y12="","",(LOOKUP(Y12,CriterioControl,CriteriosControles!$B$2:$B$15)))</f>
        <v/>
      </c>
      <c r="AA12" s="72"/>
      <c r="AB12" s="71" t="str">
        <f>+IF(AA12="","",(LOOKUP(AA12,CriterioControl,CriteriosControles!$B$2:$B$15)))</f>
        <v/>
      </c>
      <c r="AC12" s="73">
        <f t="shared" si="0"/>
        <v>0.8666666666666667</v>
      </c>
      <c r="AD12" s="73">
        <f t="shared" si="1"/>
        <v>0.1333333333333333</v>
      </c>
      <c r="AE12" s="74">
        <f t="shared" si="2"/>
        <v>1.0666666666666664</v>
      </c>
    </row>
    <row r="13" spans="1:31" ht="102" x14ac:dyDescent="0.25">
      <c r="A13" s="58" t="str">
        <f>Riesgos!C16</f>
        <v>Desviacion del recurso presupuestal   para el favorecimiento de los intereses propio</v>
      </c>
      <c r="B13" s="72">
        <f>Riesgos!I16</f>
        <v>4</v>
      </c>
      <c r="C13" s="58" t="str">
        <f>Riesgos!J16</f>
        <v xml:space="preserve">1. Aprobacion del presupuesto  por el consejo distrital y acto administrativo 2. Acto administrativo que  potiva y justifica los cambios de los rubros presupuestales 3.  Informe de ejecucion presupuestal reportada al SIA Observa, Contaduria General de la nación </v>
      </c>
      <c r="D13" s="71">
        <v>3</v>
      </c>
      <c r="E13" s="80" t="s">
        <v>134</v>
      </c>
      <c r="F13" s="71">
        <f>+IF(E13="","",(LOOKUP(E13,CriterioControl,CriteriosControles!$B$2:$B$15)))</f>
        <v>5</v>
      </c>
      <c r="G13" s="80" t="s">
        <v>134</v>
      </c>
      <c r="H13" s="71">
        <f>+IF(G13="","",(LOOKUP(G13,CriterioControl,CriteriosControles!$B$2:$B$15)))</f>
        <v>5</v>
      </c>
      <c r="I13" s="80" t="s">
        <v>134</v>
      </c>
      <c r="J13" s="71">
        <f>+IF(I13="","",(LOOKUP(I13,CriterioControl,CriteriosControles!$B$2:$B$15)))</f>
        <v>5</v>
      </c>
      <c r="K13" s="80"/>
      <c r="L13" s="71" t="str">
        <f>+IF(K13="","",(LOOKUP(K13,CriterioControl,CriteriosControles!$B$2:$B$15)))</f>
        <v/>
      </c>
      <c r="M13" s="80"/>
      <c r="N13" s="71" t="str">
        <f>+IF(M13="","",(LOOKUP(M13,CriterioControl,CriteriosControles!$B$2:$B$15)))</f>
        <v/>
      </c>
      <c r="O13" s="72"/>
      <c r="P13" s="71" t="str">
        <f>+IF(O13="","",(LOOKUP(O13,CriterioControl,CriteriosControles!$B$2:$B$15)))</f>
        <v/>
      </c>
      <c r="Q13" s="72"/>
      <c r="R13" s="71" t="str">
        <f>+IF(Q13="","",(LOOKUP(Q13,CriterioControl,CriteriosControles!$B$2:$B$15)))</f>
        <v/>
      </c>
      <c r="S13" s="72"/>
      <c r="T13" s="71" t="str">
        <f>+IF(S13="","",(LOOKUP(S13,CriterioControl,CriteriosControles!$B$2:$B$15)))</f>
        <v/>
      </c>
      <c r="U13" s="72"/>
      <c r="V13" s="71" t="str">
        <f>+IF(U13="","",(LOOKUP(U13,CriterioControl,CriteriosControles!$B$2:$B$15)))</f>
        <v/>
      </c>
      <c r="W13" s="72"/>
      <c r="X13" s="71" t="str">
        <f>+IF(W13="","",(LOOKUP(W13,CriterioControl,CriteriosControles!$B$2:$B$15)))</f>
        <v/>
      </c>
      <c r="Y13" s="72"/>
      <c r="Z13" s="71" t="str">
        <f>+IF(Y13="","",(LOOKUP(Y13,CriterioControl,CriteriosControles!$B$2:$B$15)))</f>
        <v/>
      </c>
      <c r="AA13" s="72"/>
      <c r="AB13" s="71" t="str">
        <f>+IF(AA13="","",(LOOKUP(AA13,CriterioControl,CriteriosControles!$B$2:$B$15)))</f>
        <v/>
      </c>
      <c r="AC13" s="73">
        <f t="shared" si="0"/>
        <v>1</v>
      </c>
      <c r="AD13" s="73">
        <f t="shared" si="1"/>
        <v>0</v>
      </c>
      <c r="AE13" s="74">
        <f t="shared" si="2"/>
        <v>0</v>
      </c>
    </row>
    <row r="14" spans="1:31" x14ac:dyDescent="0.25">
      <c r="A14" s="58">
        <f>Riesgos!C17</f>
        <v>0</v>
      </c>
      <c r="B14" s="72">
        <f>Riesgos!I17</f>
        <v>0</v>
      </c>
      <c r="C14" s="58">
        <f>Riesgos!J17</f>
        <v>0</v>
      </c>
      <c r="D14" s="71"/>
      <c r="E14" s="80"/>
      <c r="F14" s="71" t="str">
        <f>+IF(E14="","",(LOOKUP(E14,CriterioControl,CriteriosControles!$B$2:$B$15)))</f>
        <v/>
      </c>
      <c r="G14" s="80"/>
      <c r="H14" s="71" t="str">
        <f>+IF(G14="","",(LOOKUP(G14,CriterioControl,CriteriosControles!$B$2:$B$15)))</f>
        <v/>
      </c>
      <c r="I14" s="80"/>
      <c r="J14" s="71" t="str">
        <f>+IF(I14="","",(LOOKUP(I14,CriterioControl,CriteriosControles!$B$2:$B$15)))</f>
        <v/>
      </c>
      <c r="K14" s="80"/>
      <c r="L14" s="71" t="str">
        <f>+IF(K14="","",(LOOKUP(K14,CriterioControl,CriteriosControles!$B$2:$B$15)))</f>
        <v/>
      </c>
      <c r="M14" s="80"/>
      <c r="N14" s="71" t="str">
        <f>+IF(M14="","",(LOOKUP(M14,CriterioControl,CriteriosControles!$B$2:$B$15)))</f>
        <v/>
      </c>
      <c r="O14" s="72"/>
      <c r="P14" s="71" t="str">
        <f>+IF(O14="","",(LOOKUP(O14,CriterioControl,CriteriosControles!$B$2:$B$15)))</f>
        <v/>
      </c>
      <c r="Q14" s="72"/>
      <c r="R14" s="71" t="str">
        <f>+IF(Q14="","",(LOOKUP(Q14,CriterioControl,CriteriosControles!$B$2:$B$15)))</f>
        <v/>
      </c>
      <c r="S14" s="72"/>
      <c r="T14" s="71" t="str">
        <f>+IF(S14="","",(LOOKUP(S14,CriterioControl,CriteriosControles!$B$2:$B$15)))</f>
        <v/>
      </c>
      <c r="U14" s="72"/>
      <c r="V14" s="71" t="str">
        <f>+IF(U14="","",(LOOKUP(U14,CriterioControl,CriteriosControles!$B$2:$B$15)))</f>
        <v/>
      </c>
      <c r="W14" s="72"/>
      <c r="X14" s="71" t="str">
        <f>+IF(W14="","",(LOOKUP(W14,CriterioControl,CriteriosControles!$B$2:$B$15)))</f>
        <v/>
      </c>
      <c r="Y14" s="72"/>
      <c r="Z14" s="71" t="str">
        <f>+IF(Y14="","",(LOOKUP(Y14,CriterioControl,CriteriosControles!$B$2:$B$15)))</f>
        <v/>
      </c>
      <c r="AA14" s="72"/>
      <c r="AB14" s="71" t="str">
        <f>+IF(AA14="","",(LOOKUP(AA14,CriterioControl,CriteriosControles!$B$2:$B$15)))</f>
        <v/>
      </c>
      <c r="AC14" s="73" t="e">
        <f t="shared" si="0"/>
        <v>#DIV/0!</v>
      </c>
      <c r="AD14" s="73" t="e">
        <f t="shared" si="1"/>
        <v>#DIV/0!</v>
      </c>
      <c r="AE14" s="74" t="e">
        <f t="shared" si="2"/>
        <v>#DIV/0!</v>
      </c>
    </row>
    <row r="15" spans="1:31" x14ac:dyDescent="0.25">
      <c r="A15" s="58"/>
      <c r="B15" s="72" t="e">
        <f>Riesgos!#REF!</f>
        <v>#REF!</v>
      </c>
      <c r="C15" s="72"/>
      <c r="D15" s="71"/>
      <c r="E15" s="80"/>
      <c r="F15" s="71" t="str">
        <f>+IF(E15="","",(LOOKUP(E15,CriterioControl,CriteriosControles!$B$2:$B$15)))</f>
        <v/>
      </c>
      <c r="G15" s="80"/>
      <c r="H15" s="71" t="str">
        <f>+IF(G15="","",(LOOKUP(G15,CriterioControl,CriteriosControles!$B$2:$B$15)))</f>
        <v/>
      </c>
      <c r="I15" s="80"/>
      <c r="J15" s="71" t="str">
        <f>+IF(I15="","",(LOOKUP(I15,CriterioControl,CriteriosControles!$B$2:$B$15)))</f>
        <v/>
      </c>
      <c r="K15" s="80"/>
      <c r="L15" s="71" t="str">
        <f>+IF(K15="","",(LOOKUP(K15,CriterioControl,CriteriosControles!$B$2:$B$15)))</f>
        <v/>
      </c>
      <c r="M15" s="80"/>
      <c r="N15" s="71" t="str">
        <f>+IF(M15="","",(LOOKUP(M15,CriterioControl,CriteriosControles!$B$2:$B$15)))</f>
        <v/>
      </c>
      <c r="O15" s="72"/>
      <c r="P15" s="71" t="str">
        <f>+IF(O15="","",(LOOKUP(O15,CriterioControl,CriteriosControles!$B$2:$B$15)))</f>
        <v/>
      </c>
      <c r="Q15" s="72"/>
      <c r="R15" s="71" t="str">
        <f>+IF(Q15="","",(LOOKUP(Q15,CriterioControl,CriteriosControles!$B$2:$B$15)))</f>
        <v/>
      </c>
      <c r="S15" s="72"/>
      <c r="T15" s="71" t="str">
        <f>+IF(S15="","",(LOOKUP(S15,CriterioControl,CriteriosControles!$B$2:$B$15)))</f>
        <v/>
      </c>
      <c r="U15" s="72"/>
      <c r="V15" s="71" t="str">
        <f>+IF(U15="","",(LOOKUP(U15,CriterioControl,CriteriosControles!$B$2:$B$15)))</f>
        <v/>
      </c>
      <c r="W15" s="72"/>
      <c r="X15" s="71" t="str">
        <f>+IF(W15="","",(LOOKUP(W15,CriterioControl,CriteriosControles!$B$2:$B$15)))</f>
        <v/>
      </c>
      <c r="Y15" s="72"/>
      <c r="Z15" s="71" t="str">
        <f>+IF(Y15="","",(LOOKUP(Y15,CriterioControl,CriteriosControles!$B$2:$B$15)))</f>
        <v/>
      </c>
      <c r="AA15" s="72"/>
      <c r="AB15" s="71" t="str">
        <f>+IF(AA15="","",(LOOKUP(AA15,CriterioControl,CriteriosControles!$B$2:$B$15)))</f>
        <v/>
      </c>
      <c r="AC15" s="73" t="e">
        <f t="shared" ref="AC15:AC23" si="3">(SUM(F15:AB15)/(D15*5))</f>
        <v>#DIV/0!</v>
      </c>
      <c r="AD15" s="73" t="e">
        <f t="shared" si="1"/>
        <v>#DIV/0!</v>
      </c>
      <c r="AE15" s="74" t="e">
        <f t="shared" ref="AE15:AE23" si="4">B15*AD15</f>
        <v>#REF!</v>
      </c>
    </row>
    <row r="16" spans="1:31" x14ac:dyDescent="0.25">
      <c r="A16" s="58"/>
      <c r="B16" s="72" t="e">
        <f>Riesgos!#REF!</f>
        <v>#REF!</v>
      </c>
      <c r="C16" s="72"/>
      <c r="D16" s="71"/>
      <c r="E16" s="80"/>
      <c r="F16" s="71" t="str">
        <f>+IF(E16="","",(LOOKUP(E16,CriterioControl,CriteriosControles!$B$2:$B$15)))</f>
        <v/>
      </c>
      <c r="G16" s="80"/>
      <c r="H16" s="71" t="str">
        <f>+IF(G16="","",(LOOKUP(G16,CriterioControl,CriteriosControles!$B$2:$B$15)))</f>
        <v/>
      </c>
      <c r="I16" s="80"/>
      <c r="J16" s="71" t="str">
        <f>+IF(I16="","",(LOOKUP(I16,CriterioControl,CriteriosControles!$B$2:$B$15)))</f>
        <v/>
      </c>
      <c r="K16" s="80"/>
      <c r="L16" s="71" t="str">
        <f>+IF(K16="","",(LOOKUP(K16,CriterioControl,CriteriosControles!$B$2:$B$15)))</f>
        <v/>
      </c>
      <c r="M16" s="80"/>
      <c r="N16" s="71" t="str">
        <f>+IF(M16="","",(LOOKUP(M16,CriterioControl,CriteriosControles!$B$2:$B$15)))</f>
        <v/>
      </c>
      <c r="O16" s="72"/>
      <c r="P16" s="71" t="str">
        <f>+IF(O16="","",(LOOKUP(O16,CriterioControl,CriteriosControles!$B$2:$B$15)))</f>
        <v/>
      </c>
      <c r="Q16" s="72"/>
      <c r="R16" s="71" t="str">
        <f>+IF(Q16="","",(LOOKUP(Q16,CriterioControl,CriteriosControles!$B$2:$B$15)))</f>
        <v/>
      </c>
      <c r="S16" s="72"/>
      <c r="T16" s="71" t="str">
        <f>+IF(S16="","",(LOOKUP(S16,CriterioControl,CriteriosControles!$B$2:$B$15)))</f>
        <v/>
      </c>
      <c r="U16" s="72"/>
      <c r="V16" s="71" t="str">
        <f>+IF(U16="","",(LOOKUP(U16,CriterioControl,CriteriosControles!$B$2:$B$15)))</f>
        <v/>
      </c>
      <c r="W16" s="72"/>
      <c r="X16" s="71" t="str">
        <f>+IF(W16="","",(LOOKUP(W16,CriterioControl,CriteriosControles!$B$2:$B$15)))</f>
        <v/>
      </c>
      <c r="Y16" s="72"/>
      <c r="Z16" s="71" t="str">
        <f>+IF(Y16="","",(LOOKUP(Y16,CriterioControl,CriteriosControles!$B$2:$B$15)))</f>
        <v/>
      </c>
      <c r="AA16" s="72"/>
      <c r="AB16" s="71" t="str">
        <f>+IF(AA16="","",(LOOKUP(AA16,CriterioControl,CriteriosControles!$B$2:$B$15)))</f>
        <v/>
      </c>
      <c r="AC16" s="73" t="e">
        <f t="shared" si="3"/>
        <v>#DIV/0!</v>
      </c>
      <c r="AD16" s="73" t="e">
        <f t="shared" si="1"/>
        <v>#DIV/0!</v>
      </c>
      <c r="AE16" s="74" t="e">
        <f t="shared" si="4"/>
        <v>#REF!</v>
      </c>
    </row>
    <row r="17" spans="1:31" x14ac:dyDescent="0.25">
      <c r="A17" s="58"/>
      <c r="B17" s="72" t="e">
        <f>Riesgos!#REF!</f>
        <v>#REF!</v>
      </c>
      <c r="C17" s="72"/>
      <c r="D17" s="71"/>
      <c r="E17" s="80"/>
      <c r="F17" s="71" t="str">
        <f>+IF(E17="","",(LOOKUP(E17,CriterioControl,CriteriosControles!$B$2:$B$15)))</f>
        <v/>
      </c>
      <c r="G17" s="80"/>
      <c r="H17" s="71" t="str">
        <f>+IF(G17="","",(LOOKUP(G17,CriterioControl,CriteriosControles!$B$2:$B$15)))</f>
        <v/>
      </c>
      <c r="I17" s="80"/>
      <c r="J17" s="71" t="str">
        <f>+IF(I17="","",(LOOKUP(I17,CriterioControl,CriteriosControles!$B$2:$B$15)))</f>
        <v/>
      </c>
      <c r="K17" s="80"/>
      <c r="L17" s="71" t="str">
        <f>+IF(K17="","",(LOOKUP(K17,CriterioControl,CriteriosControles!$B$2:$B$15)))</f>
        <v/>
      </c>
      <c r="M17" s="80"/>
      <c r="N17" s="71" t="str">
        <f>+IF(M17="","",(LOOKUP(M17,CriterioControl,CriteriosControles!$B$2:$B$15)))</f>
        <v/>
      </c>
      <c r="O17" s="72"/>
      <c r="P17" s="71" t="str">
        <f>+IF(O17="","",(LOOKUP(O17,CriterioControl,CriteriosControles!$B$2:$B$15)))</f>
        <v/>
      </c>
      <c r="Q17" s="72"/>
      <c r="R17" s="71" t="str">
        <f>+IF(Q17="","",(LOOKUP(Q17,CriterioControl,CriteriosControles!$B$2:$B$15)))</f>
        <v/>
      </c>
      <c r="S17" s="72"/>
      <c r="T17" s="71" t="str">
        <f>+IF(S17="","",(LOOKUP(S17,CriterioControl,CriteriosControles!$B$2:$B$15)))</f>
        <v/>
      </c>
      <c r="U17" s="72"/>
      <c r="V17" s="71" t="str">
        <f>+IF(U17="","",(LOOKUP(U17,CriterioControl,CriteriosControles!$B$2:$B$15)))</f>
        <v/>
      </c>
      <c r="W17" s="72"/>
      <c r="X17" s="71" t="str">
        <f>+IF(W17="","",(LOOKUP(W17,CriterioControl,CriteriosControles!$B$2:$B$15)))</f>
        <v/>
      </c>
      <c r="Y17" s="72"/>
      <c r="Z17" s="71" t="str">
        <f>+IF(Y17="","",(LOOKUP(Y17,CriterioControl,CriteriosControles!$B$2:$B$15)))</f>
        <v/>
      </c>
      <c r="AA17" s="72"/>
      <c r="AB17" s="71" t="str">
        <f>+IF(AA17="","",(LOOKUP(AA17,CriterioControl,CriteriosControles!$B$2:$B$15)))</f>
        <v/>
      </c>
      <c r="AC17" s="73" t="e">
        <f t="shared" si="3"/>
        <v>#DIV/0!</v>
      </c>
      <c r="AD17" s="73" t="e">
        <f t="shared" ref="AD17:AD23" si="5">1-AC17</f>
        <v>#DIV/0!</v>
      </c>
      <c r="AE17" s="74" t="e">
        <f t="shared" si="4"/>
        <v>#REF!</v>
      </c>
    </row>
    <row r="18" spans="1:31" x14ac:dyDescent="0.25">
      <c r="A18" s="58"/>
      <c r="B18" s="72" t="e">
        <f>Riesgos!#REF!</f>
        <v>#REF!</v>
      </c>
      <c r="C18" s="72"/>
      <c r="D18" s="71"/>
      <c r="E18" s="80"/>
      <c r="F18" s="71" t="str">
        <f>+IF(E18="","",(LOOKUP(E18,CriterioControl,CriteriosControles!$B$2:$B$15)))</f>
        <v/>
      </c>
      <c r="G18" s="80"/>
      <c r="H18" s="71" t="str">
        <f>+IF(G18="","",(LOOKUP(G18,CriterioControl,CriteriosControles!$B$2:$B$15)))</f>
        <v/>
      </c>
      <c r="I18" s="80"/>
      <c r="J18" s="71" t="str">
        <f>+IF(I18="","",(LOOKUP(I18,CriterioControl,CriteriosControles!$B$2:$B$15)))</f>
        <v/>
      </c>
      <c r="K18" s="80"/>
      <c r="L18" s="71" t="str">
        <f>+IF(K18="","",(LOOKUP(K18,CriterioControl,CriteriosControles!$B$2:$B$15)))</f>
        <v/>
      </c>
      <c r="M18" s="80"/>
      <c r="N18" s="71" t="str">
        <f>+IF(M18="","",(LOOKUP(M18,CriterioControl,CriteriosControles!$B$2:$B$15)))</f>
        <v/>
      </c>
      <c r="O18" s="72"/>
      <c r="P18" s="71" t="str">
        <f>+IF(O18="","",(LOOKUP(O18,CriterioControl,CriteriosControles!$B$2:$B$15)))</f>
        <v/>
      </c>
      <c r="Q18" s="72"/>
      <c r="R18" s="71" t="str">
        <f>+IF(Q18="","",(LOOKUP(Q18,CriterioControl,CriteriosControles!$B$2:$B$15)))</f>
        <v/>
      </c>
      <c r="S18" s="72"/>
      <c r="T18" s="71" t="str">
        <f>+IF(S18="","",(LOOKUP(S18,CriterioControl,CriteriosControles!$B$2:$B$15)))</f>
        <v/>
      </c>
      <c r="U18" s="72"/>
      <c r="V18" s="71" t="str">
        <f>+IF(U18="","",(LOOKUP(U18,CriterioControl,CriteriosControles!$B$2:$B$15)))</f>
        <v/>
      </c>
      <c r="W18" s="72"/>
      <c r="X18" s="71" t="str">
        <f>+IF(W18="","",(LOOKUP(W18,CriterioControl,CriteriosControles!$B$2:$B$15)))</f>
        <v/>
      </c>
      <c r="Y18" s="72"/>
      <c r="Z18" s="71" t="str">
        <f>+IF(Y18="","",(LOOKUP(Y18,CriterioControl,CriteriosControles!$B$2:$B$15)))</f>
        <v/>
      </c>
      <c r="AA18" s="72"/>
      <c r="AB18" s="71" t="str">
        <f>+IF(AA18="","",(LOOKUP(AA18,CriterioControl,CriteriosControles!$B$2:$B$15)))</f>
        <v/>
      </c>
      <c r="AC18" s="73" t="e">
        <f t="shared" si="3"/>
        <v>#DIV/0!</v>
      </c>
      <c r="AD18" s="73" t="e">
        <f t="shared" si="5"/>
        <v>#DIV/0!</v>
      </c>
      <c r="AE18" s="74" t="e">
        <f t="shared" si="4"/>
        <v>#REF!</v>
      </c>
    </row>
    <row r="19" spans="1:31" x14ac:dyDescent="0.25">
      <c r="A19" s="58"/>
      <c r="B19" s="72" t="e">
        <f>Riesgos!#REF!</f>
        <v>#REF!</v>
      </c>
      <c r="C19" s="72"/>
      <c r="D19" s="71"/>
      <c r="E19" s="80"/>
      <c r="F19" s="71" t="str">
        <f>+IF(E19="","",(LOOKUP(E19,CriterioControl,CriteriosControles!$B$2:$B$15)))</f>
        <v/>
      </c>
      <c r="G19" s="80"/>
      <c r="H19" s="71" t="str">
        <f>+IF(G19="","",(LOOKUP(G19,CriterioControl,CriteriosControles!$B$2:$B$15)))</f>
        <v/>
      </c>
      <c r="I19" s="80"/>
      <c r="J19" s="71" t="str">
        <f>+IF(I19="","",(LOOKUP(I19,CriterioControl,CriteriosControles!$B$2:$B$15)))</f>
        <v/>
      </c>
      <c r="K19" s="80"/>
      <c r="L19" s="71" t="str">
        <f>+IF(K19="","",(LOOKUP(K19,CriterioControl,CriteriosControles!$B$2:$B$15)))</f>
        <v/>
      </c>
      <c r="M19" s="80"/>
      <c r="N19" s="71" t="str">
        <f>+IF(M19="","",(LOOKUP(M19,CriterioControl,CriteriosControles!$B$2:$B$15)))</f>
        <v/>
      </c>
      <c r="O19" s="72"/>
      <c r="P19" s="71" t="str">
        <f>+IF(O19="","",(LOOKUP(O19,CriterioControl,CriteriosControles!$B$2:$B$15)))</f>
        <v/>
      </c>
      <c r="Q19" s="72"/>
      <c r="R19" s="71" t="str">
        <f>+IF(Q19="","",(LOOKUP(Q19,CriterioControl,CriteriosControles!$B$2:$B$15)))</f>
        <v/>
      </c>
      <c r="S19" s="72"/>
      <c r="T19" s="71" t="str">
        <f>+IF(S19="","",(LOOKUP(S19,CriterioControl,CriteriosControles!$B$2:$B$15)))</f>
        <v/>
      </c>
      <c r="U19" s="72"/>
      <c r="V19" s="71" t="str">
        <f>+IF(U19="","",(LOOKUP(U19,CriterioControl,CriteriosControles!$B$2:$B$15)))</f>
        <v/>
      </c>
      <c r="W19" s="72"/>
      <c r="X19" s="71" t="str">
        <f>+IF(W19="","",(LOOKUP(W19,CriterioControl,CriteriosControles!$B$2:$B$15)))</f>
        <v/>
      </c>
      <c r="Y19" s="72"/>
      <c r="Z19" s="71" t="str">
        <f>+IF(Y19="","",(LOOKUP(Y19,CriterioControl,CriteriosControles!$B$2:$B$15)))</f>
        <v/>
      </c>
      <c r="AA19" s="72"/>
      <c r="AB19" s="71" t="str">
        <f>+IF(AA19="","",(LOOKUP(AA19,CriterioControl,CriteriosControles!$B$2:$B$15)))</f>
        <v/>
      </c>
      <c r="AC19" s="73" t="e">
        <f t="shared" si="3"/>
        <v>#DIV/0!</v>
      </c>
      <c r="AD19" s="73" t="e">
        <f t="shared" si="5"/>
        <v>#DIV/0!</v>
      </c>
      <c r="AE19" s="74" t="e">
        <f t="shared" si="4"/>
        <v>#REF!</v>
      </c>
    </row>
    <row r="20" spans="1:31" x14ac:dyDescent="0.25">
      <c r="A20" s="58"/>
      <c r="B20" s="72" t="e">
        <f>Riesgos!#REF!</f>
        <v>#REF!</v>
      </c>
      <c r="C20" s="72"/>
      <c r="D20" s="71"/>
      <c r="E20" s="80"/>
      <c r="F20" s="71" t="str">
        <f>+IF(E20="","",(LOOKUP(E20,CriterioControl,CriteriosControles!$B$2:$B$15)))</f>
        <v/>
      </c>
      <c r="G20" s="80"/>
      <c r="H20" s="71" t="str">
        <f>+IF(G20="","",(LOOKUP(G20,CriterioControl,CriteriosControles!$B$2:$B$15)))</f>
        <v/>
      </c>
      <c r="I20" s="80"/>
      <c r="J20" s="71" t="str">
        <f>+IF(I20="","",(LOOKUP(I20,CriterioControl,CriteriosControles!$B$2:$B$15)))</f>
        <v/>
      </c>
      <c r="K20" s="80"/>
      <c r="L20" s="71" t="str">
        <f>+IF(K20="","",(LOOKUP(K20,CriterioControl,CriteriosControles!$B$2:$B$15)))</f>
        <v/>
      </c>
      <c r="M20" s="80"/>
      <c r="N20" s="71" t="str">
        <f>+IF(M20="","",(LOOKUP(M20,CriterioControl,CriteriosControles!$B$2:$B$15)))</f>
        <v/>
      </c>
      <c r="O20" s="72"/>
      <c r="P20" s="71" t="str">
        <f>+IF(O20="","",(LOOKUP(O20,CriterioControl,CriteriosControles!$B$2:$B$15)))</f>
        <v/>
      </c>
      <c r="Q20" s="72"/>
      <c r="R20" s="71" t="str">
        <f>+IF(Q20="","",(LOOKUP(Q20,CriterioControl,CriteriosControles!$B$2:$B$15)))</f>
        <v/>
      </c>
      <c r="S20" s="72"/>
      <c r="T20" s="71" t="str">
        <f>+IF(S20="","",(LOOKUP(S20,CriterioControl,CriteriosControles!$B$2:$B$15)))</f>
        <v/>
      </c>
      <c r="U20" s="72"/>
      <c r="V20" s="71" t="str">
        <f>+IF(U20="","",(LOOKUP(U20,CriterioControl,CriteriosControles!$B$2:$B$15)))</f>
        <v/>
      </c>
      <c r="W20" s="72"/>
      <c r="X20" s="71" t="str">
        <f>+IF(W20="","",(LOOKUP(W20,CriterioControl,CriteriosControles!$B$2:$B$15)))</f>
        <v/>
      </c>
      <c r="Y20" s="72"/>
      <c r="Z20" s="71" t="str">
        <f>+IF(Y20="","",(LOOKUP(Y20,CriterioControl,CriteriosControles!$B$2:$B$15)))</f>
        <v/>
      </c>
      <c r="AA20" s="72"/>
      <c r="AB20" s="71" t="str">
        <f>+IF(AA20="","",(LOOKUP(AA20,CriterioControl,CriteriosControles!$B$2:$B$15)))</f>
        <v/>
      </c>
      <c r="AC20" s="73" t="e">
        <f t="shared" si="3"/>
        <v>#DIV/0!</v>
      </c>
      <c r="AD20" s="73" t="e">
        <f t="shared" si="5"/>
        <v>#DIV/0!</v>
      </c>
      <c r="AE20" s="74" t="e">
        <f t="shared" si="4"/>
        <v>#REF!</v>
      </c>
    </row>
    <row r="21" spans="1:31" ht="33.75" customHeight="1" x14ac:dyDescent="0.25">
      <c r="A21" s="58"/>
      <c r="B21" s="72" t="e">
        <f>Riesgos!#REF!</f>
        <v>#REF!</v>
      </c>
      <c r="C21" s="72"/>
      <c r="D21" s="71"/>
      <c r="E21" s="80"/>
      <c r="F21" s="71" t="str">
        <f>+IF(E21="","",(LOOKUP(E21,CriterioControl,CriteriosControles!$B$2:$B$15)))</f>
        <v/>
      </c>
      <c r="G21" s="80"/>
      <c r="H21" s="71" t="str">
        <f>+IF(G21="","",(LOOKUP(G21,CriterioControl,CriteriosControles!$B$2:$B$15)))</f>
        <v/>
      </c>
      <c r="I21" s="80"/>
      <c r="J21" s="71" t="str">
        <f>+IF(I21="","",(LOOKUP(I21,CriterioControl,CriteriosControles!$B$2:$B$15)))</f>
        <v/>
      </c>
      <c r="K21" s="80"/>
      <c r="L21" s="71" t="str">
        <f>+IF(K21="","",(LOOKUP(K21,CriterioControl,CriteriosControles!$B$2:$B$15)))</f>
        <v/>
      </c>
      <c r="M21" s="80"/>
      <c r="N21" s="71" t="str">
        <f>+IF(M21="","",(LOOKUP(M21,CriterioControl,CriteriosControles!$B$2:$B$15)))</f>
        <v/>
      </c>
      <c r="O21" s="72"/>
      <c r="P21" s="71" t="str">
        <f>+IF(O21="","",(LOOKUP(O21,CriterioControl,CriteriosControles!$B$2:$B$15)))</f>
        <v/>
      </c>
      <c r="Q21" s="72"/>
      <c r="R21" s="71" t="str">
        <f>+IF(Q21="","",(LOOKUP(Q21,CriterioControl,CriteriosControles!$B$2:$B$15)))</f>
        <v/>
      </c>
      <c r="S21" s="72"/>
      <c r="T21" s="71" t="str">
        <f>+IF(S21="","",(LOOKUP(S21,CriterioControl,CriteriosControles!$B$2:$B$15)))</f>
        <v/>
      </c>
      <c r="U21" s="72"/>
      <c r="V21" s="71" t="str">
        <f>+IF(U21="","",(LOOKUP(U21,CriterioControl,CriteriosControles!$B$2:$B$15)))</f>
        <v/>
      </c>
      <c r="W21" s="72"/>
      <c r="X21" s="71" t="str">
        <f>+IF(W21="","",(LOOKUP(W21,CriterioControl,CriteriosControles!$B$2:$B$15)))</f>
        <v/>
      </c>
      <c r="Y21" s="72"/>
      <c r="Z21" s="71" t="str">
        <f>+IF(Y21="","",(LOOKUP(Y21,CriterioControl,CriteriosControles!$B$2:$B$15)))</f>
        <v/>
      </c>
      <c r="AA21" s="72"/>
      <c r="AB21" s="71" t="str">
        <f>+IF(AA21="","",(LOOKUP(AA21,CriterioControl,CriteriosControles!$B$2:$B$15)))</f>
        <v/>
      </c>
      <c r="AC21" s="73" t="e">
        <f t="shared" si="3"/>
        <v>#DIV/0!</v>
      </c>
      <c r="AD21" s="73" t="e">
        <f t="shared" si="5"/>
        <v>#DIV/0!</v>
      </c>
      <c r="AE21" s="74" t="e">
        <f t="shared" si="4"/>
        <v>#REF!</v>
      </c>
    </row>
    <row r="22" spans="1:31" x14ac:dyDescent="0.25">
      <c r="A22" s="58"/>
      <c r="B22" s="72" t="e">
        <f>Riesgos!#REF!</f>
        <v>#REF!</v>
      </c>
      <c r="C22" s="72"/>
      <c r="D22" s="71"/>
      <c r="E22" s="80"/>
      <c r="F22" s="71" t="str">
        <f>+IF(E22="","",(LOOKUP(E22,CriterioControl,CriteriosControles!$B$2:$B$15)))</f>
        <v/>
      </c>
      <c r="G22" s="80"/>
      <c r="H22" s="71" t="str">
        <f>+IF(G22="","",(LOOKUP(G22,CriterioControl,CriteriosControles!$B$2:$B$15)))</f>
        <v/>
      </c>
      <c r="I22" s="80"/>
      <c r="J22" s="71" t="str">
        <f>+IF(I22="","",(LOOKUP(I22,CriterioControl,CriteriosControles!$B$2:$B$15)))</f>
        <v/>
      </c>
      <c r="K22" s="80"/>
      <c r="L22" s="71" t="str">
        <f>+IF(K22="","",(LOOKUP(K22,CriterioControl,CriteriosControles!$B$2:$B$15)))</f>
        <v/>
      </c>
      <c r="M22" s="80"/>
      <c r="N22" s="71" t="str">
        <f>+IF(M22="","",(LOOKUP(M22,CriterioControl,CriteriosControles!$B$2:$B$15)))</f>
        <v/>
      </c>
      <c r="O22" s="72"/>
      <c r="P22" s="71" t="str">
        <f>+IF(O22="","",(LOOKUP(O22,CriterioControl,CriteriosControles!$B$2:$B$15)))</f>
        <v/>
      </c>
      <c r="Q22" s="72"/>
      <c r="R22" s="71" t="str">
        <f>+IF(Q22="","",(LOOKUP(Q22,CriterioControl,CriteriosControles!$B$2:$B$15)))</f>
        <v/>
      </c>
      <c r="S22" s="72"/>
      <c r="T22" s="71" t="str">
        <f>+IF(S22="","",(LOOKUP(S22,CriterioControl,CriteriosControles!$B$2:$B$15)))</f>
        <v/>
      </c>
      <c r="U22" s="72"/>
      <c r="V22" s="71" t="str">
        <f>+IF(U22="","",(LOOKUP(U22,CriterioControl,CriteriosControles!$B$2:$B$15)))</f>
        <v/>
      </c>
      <c r="W22" s="72"/>
      <c r="X22" s="71" t="str">
        <f>+IF(W22="","",(LOOKUP(W22,CriterioControl,CriteriosControles!$B$2:$B$15)))</f>
        <v/>
      </c>
      <c r="Y22" s="72"/>
      <c r="Z22" s="71" t="str">
        <f>+IF(Y22="","",(LOOKUP(Y22,CriterioControl,CriteriosControles!$B$2:$B$15)))</f>
        <v/>
      </c>
      <c r="AA22" s="72"/>
      <c r="AB22" s="71" t="str">
        <f>+IF(AA22="","",(LOOKUP(AA22,CriterioControl,CriteriosControles!$B$2:$B$15)))</f>
        <v/>
      </c>
      <c r="AC22" s="73" t="e">
        <f t="shared" si="3"/>
        <v>#DIV/0!</v>
      </c>
      <c r="AD22" s="73" t="e">
        <f t="shared" si="5"/>
        <v>#DIV/0!</v>
      </c>
      <c r="AE22" s="74" t="e">
        <f t="shared" si="4"/>
        <v>#REF!</v>
      </c>
    </row>
    <row r="23" spans="1:31" x14ac:dyDescent="0.25">
      <c r="A23" s="58"/>
      <c r="B23" s="72" t="e">
        <f>Riesgos!#REF!</f>
        <v>#REF!</v>
      </c>
      <c r="C23" s="72"/>
      <c r="D23" s="71"/>
      <c r="E23" s="80"/>
      <c r="F23" s="71" t="str">
        <f>+IF(E23="","",(LOOKUP(E23,CriterioControl,CriteriosControles!$B$2:$B$15)))</f>
        <v/>
      </c>
      <c r="G23" s="80"/>
      <c r="H23" s="71" t="str">
        <f>+IF(G23="","",(LOOKUP(G23,CriterioControl,CriteriosControles!$B$2:$B$15)))</f>
        <v/>
      </c>
      <c r="I23" s="80"/>
      <c r="J23" s="71" t="str">
        <f>+IF(I23="","",(LOOKUP(I23,CriterioControl,CriteriosControles!$B$2:$B$15)))</f>
        <v/>
      </c>
      <c r="K23" s="80"/>
      <c r="L23" s="71" t="str">
        <f>+IF(K23="","",(LOOKUP(K23,CriterioControl,CriteriosControles!$B$2:$B$15)))</f>
        <v/>
      </c>
      <c r="M23" s="80"/>
      <c r="N23" s="71" t="str">
        <f>+IF(M23="","",(LOOKUP(M23,CriterioControl,CriteriosControles!$B$2:$B$15)))</f>
        <v/>
      </c>
      <c r="O23" s="72"/>
      <c r="P23" s="71" t="str">
        <f>+IF(O23="","",(LOOKUP(O23,CriterioControl,CriteriosControles!$B$2:$B$15)))</f>
        <v/>
      </c>
      <c r="Q23" s="72"/>
      <c r="R23" s="71" t="str">
        <f>+IF(Q23="","",(LOOKUP(Q23,CriterioControl,CriteriosControles!$B$2:$B$15)))</f>
        <v/>
      </c>
      <c r="S23" s="72"/>
      <c r="T23" s="71" t="str">
        <f>+IF(S23="","",(LOOKUP(S23,CriterioControl,CriteriosControles!$B$2:$B$15)))</f>
        <v/>
      </c>
      <c r="U23" s="72"/>
      <c r="V23" s="71" t="str">
        <f>+IF(U23="","",(LOOKUP(U23,CriterioControl,CriteriosControles!$B$2:$B$15)))</f>
        <v/>
      </c>
      <c r="W23" s="72"/>
      <c r="X23" s="71" t="str">
        <f>+IF(W23="","",(LOOKUP(W23,CriterioControl,CriteriosControles!$B$2:$B$15)))</f>
        <v/>
      </c>
      <c r="Y23" s="72"/>
      <c r="Z23" s="71" t="str">
        <f>+IF(Y23="","",(LOOKUP(Y23,CriterioControl,CriteriosControles!$B$2:$B$15)))</f>
        <v/>
      </c>
      <c r="AA23" s="72"/>
      <c r="AB23" s="71" t="str">
        <f>+IF(AA23="","",(LOOKUP(AA23,CriterioControl,CriteriosControles!$B$2:$B$15)))</f>
        <v/>
      </c>
      <c r="AC23" s="73" t="e">
        <f t="shared" si="3"/>
        <v>#DIV/0!</v>
      </c>
      <c r="AD23" s="73" t="e">
        <f t="shared" si="5"/>
        <v>#DIV/0!</v>
      </c>
      <c r="AE23" s="74" t="e">
        <f t="shared" si="4"/>
        <v>#REF!</v>
      </c>
    </row>
  </sheetData>
  <sheetProtection selectLockedCells="1"/>
  <autoFilter ref="A3:AE23" xr:uid="{00000000-0009-0000-0000-000003000000}"/>
  <mergeCells count="19">
    <mergeCell ref="E2:F2"/>
    <mergeCell ref="A1:A3"/>
    <mergeCell ref="E1:AB1"/>
    <mergeCell ref="B1:B3"/>
    <mergeCell ref="G2:H2"/>
    <mergeCell ref="I2:J2"/>
    <mergeCell ref="K2:L2"/>
    <mergeCell ref="M2:N2"/>
    <mergeCell ref="O2:P2"/>
    <mergeCell ref="Q2:R2"/>
    <mergeCell ref="S2:T2"/>
    <mergeCell ref="U2:V2"/>
    <mergeCell ref="D1:D3"/>
    <mergeCell ref="AD1:AD3"/>
    <mergeCell ref="AE1:AE3"/>
    <mergeCell ref="W2:X2"/>
    <mergeCell ref="Y2:Z2"/>
    <mergeCell ref="AA2:AB2"/>
    <mergeCell ref="AC1:AC3"/>
  </mergeCells>
  <conditionalFormatting sqref="F25:J1048576 F24:I24 E1 F4:F7 F15:F23">
    <cfRule type="cellIs" dxfId="46" priority="68" operator="notEqual">
      <formula>""</formula>
    </cfRule>
  </conditionalFormatting>
  <conditionalFormatting sqref="H4:H7 H15:H23">
    <cfRule type="cellIs" dxfId="45" priority="35" operator="notEqual">
      <formula>""</formula>
    </cfRule>
  </conditionalFormatting>
  <conditionalFormatting sqref="J4:J7 J15:J23">
    <cfRule type="cellIs" dxfId="44" priority="34" operator="notEqual">
      <formula>""</formula>
    </cfRule>
  </conditionalFormatting>
  <conditionalFormatting sqref="L4:L7 L15:L23">
    <cfRule type="cellIs" dxfId="43" priority="33" operator="notEqual">
      <formula>""</formula>
    </cfRule>
  </conditionalFormatting>
  <conditionalFormatting sqref="N4:N7 N15:N23">
    <cfRule type="cellIs" dxfId="42" priority="32" operator="notEqual">
      <formula>""</formula>
    </cfRule>
  </conditionalFormatting>
  <conditionalFormatting sqref="P4:P7 P15:P23">
    <cfRule type="cellIs" dxfId="41" priority="31" operator="notEqual">
      <formula>""</formula>
    </cfRule>
  </conditionalFormatting>
  <conditionalFormatting sqref="R4:R7 R15:R23">
    <cfRule type="cellIs" dxfId="40" priority="30" operator="notEqual">
      <formula>""</formula>
    </cfRule>
  </conditionalFormatting>
  <conditionalFormatting sqref="T4:T7 T15:T23">
    <cfRule type="cellIs" dxfId="39" priority="29" operator="notEqual">
      <formula>""</formula>
    </cfRule>
  </conditionalFormatting>
  <conditionalFormatting sqref="V4:V7 V15:V23">
    <cfRule type="cellIs" dxfId="38" priority="28" operator="notEqual">
      <formula>""</formula>
    </cfRule>
  </conditionalFormatting>
  <conditionalFormatting sqref="X4:X7 X15:X23">
    <cfRule type="cellIs" dxfId="37" priority="27" operator="notEqual">
      <formula>""</formula>
    </cfRule>
  </conditionalFormatting>
  <conditionalFormatting sqref="Z4:Z7 Z15:Z23">
    <cfRule type="cellIs" dxfId="36" priority="26" operator="notEqual">
      <formula>""</formula>
    </cfRule>
  </conditionalFormatting>
  <conditionalFormatting sqref="AB4:AB7 AB15:AB23">
    <cfRule type="cellIs" dxfId="35" priority="25" operator="notEqual">
      <formula>""</formula>
    </cfRule>
  </conditionalFormatting>
  <conditionalFormatting sqref="F8">
    <cfRule type="cellIs" dxfId="34" priority="24" operator="notEqual">
      <formula>""</formula>
    </cfRule>
  </conditionalFormatting>
  <conditionalFormatting sqref="H8">
    <cfRule type="cellIs" dxfId="33" priority="23" operator="notEqual">
      <formula>""</formula>
    </cfRule>
  </conditionalFormatting>
  <conditionalFormatting sqref="J8">
    <cfRule type="cellIs" dxfId="32" priority="22" operator="notEqual">
      <formula>""</formula>
    </cfRule>
  </conditionalFormatting>
  <conditionalFormatting sqref="L8">
    <cfRule type="cellIs" dxfId="31" priority="21" operator="notEqual">
      <formula>""</formula>
    </cfRule>
  </conditionalFormatting>
  <conditionalFormatting sqref="N8">
    <cfRule type="cellIs" dxfId="30" priority="20" operator="notEqual">
      <formula>""</formula>
    </cfRule>
  </conditionalFormatting>
  <conditionalFormatting sqref="P8">
    <cfRule type="cellIs" dxfId="29" priority="19" operator="notEqual">
      <formula>""</formula>
    </cfRule>
  </conditionalFormatting>
  <conditionalFormatting sqref="R8">
    <cfRule type="cellIs" dxfId="28" priority="18" operator="notEqual">
      <formula>""</formula>
    </cfRule>
  </conditionalFormatting>
  <conditionalFormatting sqref="T8">
    <cfRule type="cellIs" dxfId="27" priority="17" operator="notEqual">
      <formula>""</formula>
    </cfRule>
  </conditionalFormatting>
  <conditionalFormatting sqref="V8">
    <cfRule type="cellIs" dxfId="26" priority="16" operator="notEqual">
      <formula>""</formula>
    </cfRule>
  </conditionalFormatting>
  <conditionalFormatting sqref="X8">
    <cfRule type="cellIs" dxfId="25" priority="15" operator="notEqual">
      <formula>""</formula>
    </cfRule>
  </conditionalFormatting>
  <conditionalFormatting sqref="Z8">
    <cfRule type="cellIs" dxfId="24" priority="14" operator="notEqual">
      <formula>""</formula>
    </cfRule>
  </conditionalFormatting>
  <conditionalFormatting sqref="AB8">
    <cfRule type="cellIs" dxfId="23" priority="13" operator="notEqual">
      <formula>""</formula>
    </cfRule>
  </conditionalFormatting>
  <conditionalFormatting sqref="F9:F14">
    <cfRule type="cellIs" dxfId="22" priority="12" operator="notEqual">
      <formula>""</formula>
    </cfRule>
  </conditionalFormatting>
  <conditionalFormatting sqref="H9:H14">
    <cfRule type="cellIs" dxfId="21" priority="11" operator="notEqual">
      <formula>""</formula>
    </cfRule>
  </conditionalFormatting>
  <conditionalFormatting sqref="J9:J14">
    <cfRule type="cellIs" dxfId="20" priority="10" operator="notEqual">
      <formula>""</formula>
    </cfRule>
  </conditionalFormatting>
  <conditionalFormatting sqref="L9:L14">
    <cfRule type="cellIs" dxfId="19" priority="9" operator="notEqual">
      <formula>""</formula>
    </cfRule>
  </conditionalFormatting>
  <conditionalFormatting sqref="N9:N14">
    <cfRule type="cellIs" dxfId="18" priority="8" operator="notEqual">
      <formula>""</formula>
    </cfRule>
  </conditionalFormatting>
  <conditionalFormatting sqref="P9:P14">
    <cfRule type="cellIs" dxfId="17" priority="7" operator="notEqual">
      <formula>""</formula>
    </cfRule>
  </conditionalFormatting>
  <conditionalFormatting sqref="R9:R14">
    <cfRule type="cellIs" dxfId="16" priority="6" operator="notEqual">
      <formula>""</formula>
    </cfRule>
  </conditionalFormatting>
  <conditionalFormatting sqref="T9:T14">
    <cfRule type="cellIs" dxfId="15" priority="5" operator="notEqual">
      <formula>""</formula>
    </cfRule>
  </conditionalFormatting>
  <conditionalFormatting sqref="V9:V14">
    <cfRule type="cellIs" dxfId="14" priority="4" operator="notEqual">
      <formula>""</formula>
    </cfRule>
  </conditionalFormatting>
  <conditionalFormatting sqref="X9:X14">
    <cfRule type="cellIs" dxfId="13" priority="3" operator="notEqual">
      <formula>""</formula>
    </cfRule>
  </conditionalFormatting>
  <conditionalFormatting sqref="Z9:Z14">
    <cfRule type="cellIs" dxfId="12" priority="2" operator="notEqual">
      <formula>""</formula>
    </cfRule>
  </conditionalFormatting>
  <conditionalFormatting sqref="AB9:AB14">
    <cfRule type="cellIs" dxfId="11" priority="1" operator="notEqual">
      <formula>""</formula>
    </cfRule>
  </conditionalFormatting>
  <dataValidations count="1">
    <dataValidation type="list" allowBlank="1" showInputMessage="1" showErrorMessage="1" sqref="AA4:AA23 Y4:Y23 W4:W23 U4:U23 S4:S23 Q4:Q23 O4:O23 M4:M23 K4:K23 I4:I23 G4:G23 E4:E23" xr:uid="{00000000-0002-0000-0300-000000000000}">
      <formula1>CriterioControl</formula1>
    </dataValidation>
  </dataValidations>
  <printOptions horizontalCentered="1"/>
  <pageMargins left="1.1811023622047245" right="0" top="0" bottom="0" header="0" footer="0"/>
  <pageSetup paperSize="5" scale="61" orientation="landscape"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topLeftCell="B1" workbookViewId="0">
      <selection activeCell="A4" sqref="A4"/>
    </sheetView>
  </sheetViews>
  <sheetFormatPr baseColWidth="10" defaultRowHeight="15" x14ac:dyDescent="0.25"/>
  <cols>
    <col min="1" max="1" width="50.140625" customWidth="1"/>
  </cols>
  <sheetData>
    <row r="1" spans="1:2" x14ac:dyDescent="0.25">
      <c r="A1" s="154" t="s">
        <v>126</v>
      </c>
      <c r="B1" s="154"/>
    </row>
    <row r="2" spans="1:2" x14ac:dyDescent="0.25">
      <c r="A2" t="s">
        <v>129</v>
      </c>
      <c r="B2" s="70" t="s">
        <v>127</v>
      </c>
    </row>
    <row r="3" spans="1:2" x14ac:dyDescent="0.25">
      <c r="A3" t="s">
        <v>130</v>
      </c>
      <c r="B3" s="70" t="s">
        <v>128</v>
      </c>
    </row>
    <row r="4" spans="1:2" x14ac:dyDescent="0.25">
      <c r="A4" t="s">
        <v>131</v>
      </c>
      <c r="B4" s="70">
        <v>1</v>
      </c>
    </row>
    <row r="5" spans="1:2" x14ac:dyDescent="0.25">
      <c r="A5" t="s">
        <v>132</v>
      </c>
      <c r="B5" s="70">
        <v>1</v>
      </c>
    </row>
    <row r="6" spans="1:2" x14ac:dyDescent="0.25">
      <c r="A6" t="s">
        <v>133</v>
      </c>
      <c r="B6" s="70">
        <v>4</v>
      </c>
    </row>
    <row r="7" spans="1:2" x14ac:dyDescent="0.25">
      <c r="A7" t="s">
        <v>134</v>
      </c>
      <c r="B7" s="70">
        <v>5</v>
      </c>
    </row>
    <row r="8" spans="1:2" x14ac:dyDescent="0.25">
      <c r="A8" t="s">
        <v>135</v>
      </c>
      <c r="B8" s="70">
        <v>1</v>
      </c>
    </row>
    <row r="9" spans="1:2" x14ac:dyDescent="0.25">
      <c r="A9" t="s">
        <v>136</v>
      </c>
      <c r="B9" s="70">
        <v>1</v>
      </c>
    </row>
    <row r="10" spans="1:2" x14ac:dyDescent="0.25">
      <c r="A10" t="s">
        <v>137</v>
      </c>
      <c r="B10" s="70">
        <v>3</v>
      </c>
    </row>
    <row r="11" spans="1:2" x14ac:dyDescent="0.25">
      <c r="A11" t="s">
        <v>138</v>
      </c>
      <c r="B11" s="70">
        <v>4</v>
      </c>
    </row>
    <row r="12" spans="1:2" x14ac:dyDescent="0.25">
      <c r="A12" t="s">
        <v>139</v>
      </c>
      <c r="B12" s="70">
        <v>1</v>
      </c>
    </row>
    <row r="13" spans="1:2" x14ac:dyDescent="0.25">
      <c r="A13" t="s">
        <v>140</v>
      </c>
      <c r="B13" s="70">
        <v>1</v>
      </c>
    </row>
    <row r="14" spans="1:2" x14ac:dyDescent="0.25">
      <c r="A14" t="s">
        <v>141</v>
      </c>
      <c r="B14" s="70">
        <v>2</v>
      </c>
    </row>
    <row r="15" spans="1:2" x14ac:dyDescent="0.25">
      <c r="A15" t="s">
        <v>142</v>
      </c>
      <c r="B15" s="70">
        <v>3</v>
      </c>
    </row>
  </sheetData>
  <mergeCells count="1">
    <mergeCell ref="A1:B1"/>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E24"/>
  <sheetViews>
    <sheetView workbookViewId="0">
      <selection activeCell="E20" sqref="E20"/>
    </sheetView>
  </sheetViews>
  <sheetFormatPr baseColWidth="10" defaultRowHeight="15" x14ac:dyDescent="0.25"/>
  <cols>
    <col min="3" max="4" width="19" customWidth="1"/>
    <col min="5" max="5" width="108.85546875" customWidth="1"/>
  </cols>
  <sheetData>
    <row r="1" spans="3:5" ht="15.75" thickBot="1" x14ac:dyDescent="0.3"/>
    <row r="2" spans="3:5" ht="19.5" thickBot="1" x14ac:dyDescent="0.3">
      <c r="C2" s="90" t="s">
        <v>116</v>
      </c>
      <c r="D2" s="91" t="s">
        <v>160</v>
      </c>
      <c r="E2" s="92" t="s">
        <v>161</v>
      </c>
    </row>
    <row r="3" spans="3:5" x14ac:dyDescent="0.25">
      <c r="C3" s="155" t="s">
        <v>162</v>
      </c>
      <c r="D3" s="158">
        <v>1</v>
      </c>
      <c r="E3" s="93" t="s">
        <v>171</v>
      </c>
    </row>
    <row r="4" spans="3:5" x14ac:dyDescent="0.25">
      <c r="C4" s="156"/>
      <c r="D4" s="159"/>
      <c r="E4" s="93" t="s">
        <v>172</v>
      </c>
    </row>
    <row r="5" spans="3:5" ht="15.75" thickBot="1" x14ac:dyDescent="0.3">
      <c r="C5" s="157"/>
      <c r="D5" s="160"/>
      <c r="E5" s="94" t="s">
        <v>173</v>
      </c>
    </row>
    <row r="6" spans="3:5" x14ac:dyDescent="0.25">
      <c r="C6" s="155" t="s">
        <v>163</v>
      </c>
      <c r="D6" s="158">
        <v>2</v>
      </c>
      <c r="E6" s="93" t="s">
        <v>174</v>
      </c>
    </row>
    <row r="7" spans="3:5" x14ac:dyDescent="0.25">
      <c r="C7" s="156"/>
      <c r="D7" s="159"/>
      <c r="E7" s="93" t="s">
        <v>175</v>
      </c>
    </row>
    <row r="8" spans="3:5" ht="15.75" thickBot="1" x14ac:dyDescent="0.3">
      <c r="C8" s="157"/>
      <c r="D8" s="160"/>
      <c r="E8" s="94" t="s">
        <v>176</v>
      </c>
    </row>
    <row r="9" spans="3:5" x14ac:dyDescent="0.25">
      <c r="C9" s="155" t="s">
        <v>164</v>
      </c>
      <c r="D9" s="158">
        <v>3</v>
      </c>
      <c r="E9" s="93" t="s">
        <v>165</v>
      </c>
    </row>
    <row r="10" spans="3:5" ht="38.25" x14ac:dyDescent="0.25">
      <c r="C10" s="156"/>
      <c r="D10" s="159"/>
      <c r="E10" s="93" t="s">
        <v>177</v>
      </c>
    </row>
    <row r="11" spans="3:5" x14ac:dyDescent="0.25">
      <c r="C11" s="156"/>
      <c r="D11" s="159"/>
      <c r="E11" s="93" t="s">
        <v>178</v>
      </c>
    </row>
    <row r="12" spans="3:5" x14ac:dyDescent="0.25">
      <c r="C12" s="156"/>
      <c r="D12" s="159"/>
      <c r="E12" s="93" t="s">
        <v>179</v>
      </c>
    </row>
    <row r="13" spans="3:5" x14ac:dyDescent="0.25">
      <c r="C13" s="156"/>
      <c r="D13" s="159"/>
      <c r="E13" s="93" t="s">
        <v>180</v>
      </c>
    </row>
    <row r="14" spans="3:5" ht="15.75" thickBot="1" x14ac:dyDescent="0.3">
      <c r="C14" s="157"/>
      <c r="D14" s="160"/>
      <c r="E14" s="94" t="s">
        <v>166</v>
      </c>
    </row>
    <row r="15" spans="3:5" x14ac:dyDescent="0.25">
      <c r="C15" s="155" t="s">
        <v>167</v>
      </c>
      <c r="D15" s="158">
        <v>4</v>
      </c>
      <c r="E15" s="93" t="s">
        <v>168</v>
      </c>
    </row>
    <row r="16" spans="3:5" x14ac:dyDescent="0.25">
      <c r="C16" s="156"/>
      <c r="D16" s="159"/>
      <c r="E16" s="93" t="s">
        <v>181</v>
      </c>
    </row>
    <row r="17" spans="3:5" x14ac:dyDescent="0.25">
      <c r="C17" s="156"/>
      <c r="D17" s="159"/>
      <c r="E17" s="93" t="s">
        <v>182</v>
      </c>
    </row>
    <row r="18" spans="3:5" x14ac:dyDescent="0.25">
      <c r="C18" s="156"/>
      <c r="D18" s="159"/>
      <c r="E18" s="93" t="s">
        <v>183</v>
      </c>
    </row>
    <row r="19" spans="3:5" ht="15.75" thickBot="1" x14ac:dyDescent="0.3">
      <c r="C19" s="157"/>
      <c r="D19" s="160"/>
      <c r="E19" s="94" t="s">
        <v>184</v>
      </c>
    </row>
    <row r="20" spans="3:5" x14ac:dyDescent="0.25">
      <c r="C20" s="155" t="s">
        <v>169</v>
      </c>
      <c r="D20" s="158">
        <v>5</v>
      </c>
      <c r="E20" s="93" t="s">
        <v>170</v>
      </c>
    </row>
    <row r="21" spans="3:5" x14ac:dyDescent="0.25">
      <c r="C21" s="156"/>
      <c r="D21" s="159"/>
      <c r="E21" s="93" t="s">
        <v>185</v>
      </c>
    </row>
    <row r="22" spans="3:5" x14ac:dyDescent="0.25">
      <c r="C22" s="156"/>
      <c r="D22" s="159"/>
      <c r="E22" s="93" t="s">
        <v>186</v>
      </c>
    </row>
    <row r="23" spans="3:5" x14ac:dyDescent="0.25">
      <c r="C23" s="156"/>
      <c r="D23" s="159"/>
      <c r="E23" s="93" t="s">
        <v>187</v>
      </c>
    </row>
    <row r="24" spans="3:5" ht="15.75" thickBot="1" x14ac:dyDescent="0.3">
      <c r="C24" s="157"/>
      <c r="D24" s="160"/>
      <c r="E24" s="94" t="s">
        <v>188</v>
      </c>
    </row>
  </sheetData>
  <mergeCells count="10">
    <mergeCell ref="C15:C19"/>
    <mergeCell ref="D15:D19"/>
    <mergeCell ref="C20:C24"/>
    <mergeCell ref="D20:D24"/>
    <mergeCell ref="C3:C5"/>
    <mergeCell ref="D3:D5"/>
    <mergeCell ref="C6:C8"/>
    <mergeCell ref="D6:D8"/>
    <mergeCell ref="C9:C14"/>
    <mergeCell ref="D9: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2"/>
  <sheetViews>
    <sheetView showGridLines="0" zoomScaleNormal="100" zoomScalePageLayoutView="125" workbookViewId="0">
      <selection activeCell="I13" sqref="I13"/>
    </sheetView>
  </sheetViews>
  <sheetFormatPr baseColWidth="10" defaultColWidth="9.140625" defaultRowHeight="15" x14ac:dyDescent="0.25"/>
  <cols>
    <col min="1" max="1" width="24.7109375" style="1" bestFit="1" customWidth="1"/>
    <col min="2" max="2" width="1.7109375" style="1" customWidth="1"/>
    <col min="3" max="3" width="26.42578125" style="1" customWidth="1"/>
    <col min="4" max="4" width="1.7109375" style="1" customWidth="1"/>
    <col min="5" max="5" width="9.140625" style="9"/>
    <col min="6" max="6" width="13.7109375" style="9" customWidth="1"/>
    <col min="7" max="7" width="36.42578125" style="9" customWidth="1"/>
    <col min="8" max="8" width="14.85546875" style="9" customWidth="1"/>
    <col min="9" max="9" width="25.42578125" style="33" customWidth="1"/>
    <col min="10" max="10" width="1.7109375" style="1" customWidth="1"/>
    <col min="11" max="11" width="27.140625" style="1" bestFit="1" customWidth="1"/>
    <col min="12" max="12" width="50.5703125" style="1" customWidth="1"/>
    <col min="13" max="18" width="26.5703125" style="1" customWidth="1"/>
    <col min="19" max="19" width="5.7109375" style="1" bestFit="1" customWidth="1"/>
    <col min="20" max="20" width="23" style="1" bestFit="1" customWidth="1"/>
    <col min="21" max="21" width="1.7109375" style="1" customWidth="1"/>
    <col min="22" max="22" width="91.140625" style="1" customWidth="1"/>
    <col min="23" max="16384" width="9.140625" style="1"/>
  </cols>
  <sheetData>
    <row r="1" spans="1:22" ht="18.75" x14ac:dyDescent="0.25">
      <c r="A1" s="7" t="s">
        <v>58</v>
      </c>
      <c r="C1" s="7" t="s">
        <v>56</v>
      </c>
      <c r="E1" s="44" t="s">
        <v>11</v>
      </c>
      <c r="F1" s="44" t="s">
        <v>16</v>
      </c>
      <c r="G1" s="44" t="s">
        <v>36</v>
      </c>
      <c r="H1" s="44" t="s">
        <v>14</v>
      </c>
      <c r="I1" s="45" t="s">
        <v>23</v>
      </c>
      <c r="J1" s="46"/>
      <c r="K1" s="47" t="s">
        <v>20</v>
      </c>
      <c r="L1" s="47" t="s">
        <v>112</v>
      </c>
      <c r="M1" s="47" t="s">
        <v>117</v>
      </c>
      <c r="N1" s="47" t="s">
        <v>45</v>
      </c>
      <c r="O1" s="47" t="s">
        <v>47</v>
      </c>
      <c r="P1" s="47" t="s">
        <v>79</v>
      </c>
      <c r="Q1" s="47" t="s">
        <v>55</v>
      </c>
      <c r="R1" s="47" t="s">
        <v>80</v>
      </c>
      <c r="S1" s="47" t="s">
        <v>48</v>
      </c>
      <c r="T1" s="47" t="s">
        <v>54</v>
      </c>
      <c r="U1" s="46"/>
      <c r="V1" s="48"/>
    </row>
    <row r="2" spans="1:22" ht="18.75" x14ac:dyDescent="0.25">
      <c r="A2" s="8">
        <v>8</v>
      </c>
      <c r="C2" s="8">
        <v>8</v>
      </c>
      <c r="E2" s="49" t="s">
        <v>9</v>
      </c>
      <c r="F2" s="49" t="s">
        <v>28</v>
      </c>
      <c r="G2" s="49" t="s">
        <v>43</v>
      </c>
      <c r="H2" s="49" t="s">
        <v>21</v>
      </c>
      <c r="I2" s="81" t="s">
        <v>157</v>
      </c>
      <c r="J2" s="46"/>
      <c r="K2" s="49" t="s">
        <v>97</v>
      </c>
      <c r="L2" s="49" t="s">
        <v>102</v>
      </c>
      <c r="M2" s="49" t="s">
        <v>107</v>
      </c>
      <c r="N2" s="49" t="s">
        <v>44</v>
      </c>
      <c r="O2" s="49" t="s">
        <v>4</v>
      </c>
      <c r="P2" s="49" t="s">
        <v>44</v>
      </c>
      <c r="Q2" s="49" t="s">
        <v>2</v>
      </c>
      <c r="R2" s="49" t="s">
        <v>118</v>
      </c>
      <c r="S2" s="50">
        <v>1</v>
      </c>
      <c r="T2" s="49" t="s">
        <v>49</v>
      </c>
      <c r="U2" s="46"/>
      <c r="V2" s="46"/>
    </row>
    <row r="3" spans="1:22" ht="15.75" thickBot="1" x14ac:dyDescent="0.3">
      <c r="C3" s="17" t="s">
        <v>57</v>
      </c>
      <c r="E3" s="49" t="s">
        <v>10</v>
      </c>
      <c r="F3" s="49" t="s">
        <v>29</v>
      </c>
      <c r="G3" s="49" t="s">
        <v>33</v>
      </c>
      <c r="H3" s="49" t="s">
        <v>19</v>
      </c>
      <c r="I3" s="81" t="s">
        <v>201</v>
      </c>
      <c r="J3" s="46"/>
      <c r="K3" s="49" t="s">
        <v>98</v>
      </c>
      <c r="L3" s="49" t="s">
        <v>103</v>
      </c>
      <c r="M3" s="49" t="s">
        <v>108</v>
      </c>
      <c r="N3" s="49" t="s">
        <v>83</v>
      </c>
      <c r="O3" s="49" t="s">
        <v>6</v>
      </c>
      <c r="P3" s="49" t="s">
        <v>78</v>
      </c>
      <c r="Q3" s="49" t="s">
        <v>5</v>
      </c>
      <c r="R3" s="49" t="s">
        <v>119</v>
      </c>
      <c r="S3" s="50">
        <v>2</v>
      </c>
      <c r="T3" s="49" t="s">
        <v>50</v>
      </c>
      <c r="U3" s="46"/>
      <c r="V3" s="46"/>
    </row>
    <row r="4" spans="1:22" ht="19.5" thickBot="1" x14ac:dyDescent="0.3">
      <c r="C4" s="8">
        <v>5</v>
      </c>
      <c r="E4" s="49"/>
      <c r="F4" s="49" t="s">
        <v>30</v>
      </c>
      <c r="G4" s="49" t="s">
        <v>41</v>
      </c>
      <c r="H4" s="49" t="s">
        <v>1</v>
      </c>
      <c r="I4" s="82" t="s">
        <v>198</v>
      </c>
      <c r="J4" s="46"/>
      <c r="K4" s="49" t="s">
        <v>99</v>
      </c>
      <c r="L4" s="49" t="s">
        <v>104</v>
      </c>
      <c r="M4" s="49" t="s">
        <v>109</v>
      </c>
      <c r="N4" s="49" t="s">
        <v>82</v>
      </c>
      <c r="O4" s="49" t="s">
        <v>3</v>
      </c>
      <c r="P4" s="49" t="s">
        <v>77</v>
      </c>
      <c r="Q4" s="49" t="s">
        <v>3</v>
      </c>
      <c r="R4" s="49" t="s">
        <v>120</v>
      </c>
      <c r="S4" s="50">
        <v>3</v>
      </c>
      <c r="T4" s="49" t="s">
        <v>51</v>
      </c>
      <c r="U4" s="46"/>
      <c r="V4" s="46"/>
    </row>
    <row r="5" spans="1:22" ht="15.75" thickBot="1" x14ac:dyDescent="0.3">
      <c r="E5" s="49"/>
      <c r="F5" s="49" t="s">
        <v>31</v>
      </c>
      <c r="G5" s="49" t="s">
        <v>32</v>
      </c>
      <c r="H5" s="49" t="s">
        <v>22</v>
      </c>
      <c r="I5" s="83" t="s">
        <v>198</v>
      </c>
      <c r="J5" s="46"/>
      <c r="K5" s="49" t="s">
        <v>100</v>
      </c>
      <c r="L5" s="49" t="s">
        <v>105</v>
      </c>
      <c r="M5" s="49" t="s">
        <v>110</v>
      </c>
      <c r="N5" s="49" t="s">
        <v>81</v>
      </c>
      <c r="O5" s="49" t="s">
        <v>5</v>
      </c>
      <c r="P5" s="49" t="s">
        <v>76</v>
      </c>
      <c r="Q5" s="49" t="s">
        <v>6</v>
      </c>
      <c r="R5" s="49" t="s">
        <v>121</v>
      </c>
      <c r="S5" s="50">
        <v>4</v>
      </c>
      <c r="T5" s="49" t="s">
        <v>52</v>
      </c>
      <c r="U5" s="46"/>
      <c r="V5" s="46"/>
    </row>
    <row r="6" spans="1:22" ht="15.75" thickBot="1" x14ac:dyDescent="0.3">
      <c r="E6" s="49"/>
      <c r="F6" s="49"/>
      <c r="G6" s="49" t="s">
        <v>34</v>
      </c>
      <c r="H6" s="49"/>
      <c r="I6" s="83" t="s">
        <v>199</v>
      </c>
      <c r="J6" s="46"/>
      <c r="K6" s="49" t="s">
        <v>101</v>
      </c>
      <c r="L6" s="49" t="s">
        <v>106</v>
      </c>
      <c r="M6" s="49" t="s">
        <v>111</v>
      </c>
      <c r="N6" s="49" t="s">
        <v>84</v>
      </c>
      <c r="O6" s="49" t="s">
        <v>2</v>
      </c>
      <c r="P6" s="49" t="s">
        <v>75</v>
      </c>
      <c r="Q6" s="49" t="s">
        <v>46</v>
      </c>
      <c r="R6" s="49" t="s">
        <v>122</v>
      </c>
      <c r="S6" s="50">
        <v>5</v>
      </c>
      <c r="T6" s="49" t="s">
        <v>53</v>
      </c>
      <c r="U6" s="46"/>
      <c r="V6" s="46"/>
    </row>
    <row r="7" spans="1:22" ht="15.75" thickBot="1" x14ac:dyDescent="0.3">
      <c r="E7" s="49"/>
      <c r="F7" s="49"/>
      <c r="G7" s="49" t="s">
        <v>42</v>
      </c>
      <c r="H7" s="49"/>
      <c r="I7" s="83" t="s">
        <v>200</v>
      </c>
      <c r="J7" s="46"/>
      <c r="K7" s="46"/>
      <c r="L7" s="51"/>
      <c r="M7" s="46"/>
      <c r="N7" s="46"/>
      <c r="O7" s="46"/>
      <c r="P7" s="46"/>
      <c r="Q7" s="46"/>
      <c r="R7" s="46"/>
      <c r="S7" s="46"/>
      <c r="T7" s="46"/>
      <c r="U7" s="46"/>
      <c r="V7" s="46"/>
    </row>
    <row r="8" spans="1:22" ht="15.75" thickBot="1" x14ac:dyDescent="0.3">
      <c r="E8" s="49"/>
      <c r="F8" s="49"/>
      <c r="G8" s="49" t="s">
        <v>37</v>
      </c>
      <c r="H8" s="49"/>
      <c r="I8" s="83" t="s">
        <v>201</v>
      </c>
      <c r="J8" s="46"/>
      <c r="K8" s="46"/>
      <c r="L8" s="51"/>
      <c r="M8" s="46"/>
      <c r="N8" s="46"/>
      <c r="O8" s="46"/>
      <c r="P8" s="46"/>
      <c r="Q8" s="46"/>
      <c r="R8" s="46"/>
      <c r="S8" s="46"/>
      <c r="T8" s="46"/>
      <c r="U8" s="46"/>
      <c r="V8" s="46"/>
    </row>
    <row r="9" spans="1:22" ht="15.75" thickBot="1" x14ac:dyDescent="0.3">
      <c r="A9" s="1" t="s">
        <v>66</v>
      </c>
      <c r="E9" s="49"/>
      <c r="F9" s="49"/>
      <c r="G9" s="49" t="s">
        <v>38</v>
      </c>
      <c r="H9" s="49"/>
      <c r="I9" s="83" t="s">
        <v>202</v>
      </c>
      <c r="J9" s="46"/>
      <c r="K9" s="46"/>
      <c r="L9" s="51"/>
      <c r="M9" s="46"/>
      <c r="N9" s="46"/>
      <c r="O9" s="46"/>
      <c r="P9" s="46"/>
      <c r="Q9" s="46"/>
      <c r="R9" s="46"/>
      <c r="S9" s="46"/>
      <c r="T9" s="46"/>
      <c r="U9" s="46"/>
      <c r="V9" s="46"/>
    </row>
    <row r="10" spans="1:22" ht="15.75" thickBot="1" x14ac:dyDescent="0.3">
      <c r="A10" s="18" t="s">
        <v>68</v>
      </c>
      <c r="C10" s="19" t="e">
        <f>COUNTIF(#REF!,"ABIERTA")</f>
        <v>#REF!</v>
      </c>
      <c r="E10" s="49"/>
      <c r="F10" s="49"/>
      <c r="G10" s="49" t="s">
        <v>35</v>
      </c>
      <c r="H10" s="49"/>
      <c r="I10" s="83" t="s">
        <v>199</v>
      </c>
      <c r="J10" s="46"/>
      <c r="K10" s="46"/>
      <c r="L10" s="51"/>
      <c r="M10" s="46"/>
      <c r="N10" s="46"/>
      <c r="O10" s="46"/>
      <c r="P10" s="46"/>
      <c r="Q10" s="46"/>
      <c r="R10" s="46"/>
      <c r="S10" s="46"/>
      <c r="T10" s="46"/>
      <c r="U10" s="46"/>
      <c r="V10" s="46"/>
    </row>
    <row r="11" spans="1:22" ht="15.75" thickBot="1" x14ac:dyDescent="0.3">
      <c r="A11" s="18" t="s">
        <v>69</v>
      </c>
      <c r="C11" s="19" t="e">
        <f>COUNTIF(#REF!,"CERRADA")</f>
        <v>#REF!</v>
      </c>
      <c r="E11" s="49"/>
      <c r="F11" s="49"/>
      <c r="G11" s="49" t="s">
        <v>40</v>
      </c>
      <c r="H11" s="49"/>
      <c r="I11" s="83" t="s">
        <v>203</v>
      </c>
      <c r="J11" s="46"/>
      <c r="K11" s="46"/>
      <c r="L11" s="51"/>
      <c r="M11" s="46"/>
      <c r="N11" s="46"/>
      <c r="O11" s="46"/>
      <c r="P11" s="46"/>
      <c r="Q11" s="46"/>
      <c r="R11" s="46"/>
      <c r="S11" s="46"/>
      <c r="T11" s="46"/>
      <c r="U11" s="46"/>
      <c r="V11" s="46"/>
    </row>
    <row r="12" spans="1:22" ht="15.75" thickBot="1" x14ac:dyDescent="0.3">
      <c r="A12" s="18" t="s">
        <v>70</v>
      </c>
      <c r="C12" s="19">
        <f>COUNTA(#REF!)</f>
        <v>1</v>
      </c>
      <c r="E12" s="49"/>
      <c r="F12" s="49"/>
      <c r="G12" s="49" t="s">
        <v>39</v>
      </c>
      <c r="H12" s="49"/>
      <c r="I12" s="83" t="s">
        <v>204</v>
      </c>
      <c r="J12" s="46"/>
      <c r="K12" s="46"/>
      <c r="L12" s="51"/>
      <c r="M12" s="46"/>
      <c r="N12" s="46"/>
      <c r="O12" s="46"/>
      <c r="P12" s="46"/>
      <c r="Q12" s="46"/>
      <c r="R12" s="46"/>
      <c r="S12" s="46"/>
      <c r="T12" s="46"/>
      <c r="U12" s="46"/>
      <c r="V12" s="46"/>
    </row>
    <row r="13" spans="1:22" ht="15.75" thickBot="1" x14ac:dyDescent="0.3">
      <c r="A13" s="18" t="str">
        <f>T2</f>
        <v>Oportunidad fallida</v>
      </c>
      <c r="C13" s="19" t="e">
        <f>COUNTIF(#REF!,Listas!A13)</f>
        <v>#REF!</v>
      </c>
      <c r="E13" s="51"/>
      <c r="F13" s="51"/>
      <c r="G13" s="51"/>
      <c r="H13" s="51"/>
      <c r="I13" s="83"/>
      <c r="J13" s="51"/>
      <c r="K13" s="51"/>
      <c r="L13" s="51"/>
      <c r="M13" s="51"/>
      <c r="N13" s="65"/>
      <c r="O13" s="65"/>
      <c r="P13" s="65"/>
      <c r="Q13" s="65"/>
      <c r="R13" s="65"/>
      <c r="S13" s="46"/>
      <c r="T13" s="46"/>
      <c r="U13" s="46"/>
      <c r="V13" s="46"/>
    </row>
    <row r="14" spans="1:22" ht="15.75" thickBot="1" x14ac:dyDescent="0.3">
      <c r="A14" s="18" t="str">
        <f>T3</f>
        <v>Oportunidad abandonada</v>
      </c>
      <c r="C14" s="19" t="e">
        <f>COUNTIF(#REF!,Listas!A14)</f>
        <v>#REF!</v>
      </c>
      <c r="E14" s="52"/>
      <c r="F14" s="52"/>
      <c r="G14" s="52"/>
      <c r="H14" s="52"/>
      <c r="I14" s="83"/>
      <c r="J14" s="52"/>
      <c r="K14" s="52"/>
      <c r="L14" s="52"/>
      <c r="M14" s="52"/>
      <c r="N14" s="66"/>
      <c r="O14" s="66"/>
      <c r="P14" s="66"/>
      <c r="Q14" s="66"/>
      <c r="R14" s="66"/>
      <c r="S14" s="46"/>
      <c r="T14" s="46"/>
      <c r="U14" s="46"/>
      <c r="V14" s="46"/>
    </row>
    <row r="15" spans="1:22" ht="15.75" thickBot="1" x14ac:dyDescent="0.3">
      <c r="A15" s="18" t="str">
        <f>T4</f>
        <v>Se trataron algunas expectativas</v>
      </c>
      <c r="C15" s="19" t="e">
        <f>COUNTIF(#REF!,Listas!A15)</f>
        <v>#REF!</v>
      </c>
      <c r="E15" s="10"/>
      <c r="F15" s="10"/>
      <c r="G15" s="10"/>
      <c r="H15" s="10"/>
      <c r="I15" s="83"/>
      <c r="J15" s="10"/>
      <c r="K15" s="10"/>
      <c r="L15" s="10"/>
      <c r="M15" s="10"/>
      <c r="N15" s="67"/>
      <c r="O15" s="67"/>
      <c r="P15" s="67"/>
      <c r="Q15" s="67"/>
      <c r="R15" s="67"/>
      <c r="V15" s="12" t="s">
        <v>62</v>
      </c>
    </row>
    <row r="16" spans="1:22" ht="30.75" thickBot="1" x14ac:dyDescent="0.3">
      <c r="A16" s="18" t="str">
        <f>T5</f>
        <v>Se trataron todas las expectativas</v>
      </c>
      <c r="C16" s="19" t="e">
        <f>COUNTIF(#REF!,Listas!A16)</f>
        <v>#REF!</v>
      </c>
      <c r="E16" s="10"/>
      <c r="F16" s="10"/>
      <c r="G16" s="10"/>
      <c r="H16" s="10"/>
      <c r="I16" s="83"/>
      <c r="J16" s="11"/>
      <c r="K16" s="11"/>
      <c r="L16" s="11"/>
      <c r="M16" s="11"/>
      <c r="N16" s="11"/>
      <c r="O16" s="11"/>
      <c r="P16" s="11"/>
      <c r="Q16" s="11"/>
      <c r="R16" s="11"/>
      <c r="V16" s="13" t="s">
        <v>63</v>
      </c>
    </row>
    <row r="17" spans="1:22" ht="15.75" thickBot="1" x14ac:dyDescent="0.3">
      <c r="A17" s="18" t="str">
        <f>T6</f>
        <v>Se excedieron las expectativas</v>
      </c>
      <c r="C17" s="19" t="e">
        <f>COUNTIF(#REF!,Listas!A17)</f>
        <v>#REF!</v>
      </c>
      <c r="E17" s="10"/>
      <c r="F17" s="10"/>
      <c r="G17" s="10"/>
      <c r="H17" s="10"/>
      <c r="I17" s="83"/>
      <c r="J17" s="11"/>
      <c r="K17" s="11"/>
      <c r="L17" s="11"/>
      <c r="M17" s="11"/>
      <c r="N17" s="11"/>
      <c r="O17" s="11"/>
      <c r="P17" s="11"/>
      <c r="Q17" s="11"/>
      <c r="R17" s="11"/>
      <c r="V17" s="12"/>
    </row>
    <row r="18" spans="1:22" ht="15.75" thickBot="1" x14ac:dyDescent="0.3">
      <c r="E18" s="10"/>
      <c r="F18" s="10"/>
      <c r="G18" s="10"/>
      <c r="H18" s="10"/>
      <c r="I18" s="83"/>
      <c r="J18" s="11"/>
      <c r="K18" s="11"/>
      <c r="L18" s="11"/>
      <c r="M18" s="11"/>
      <c r="N18" s="11"/>
      <c r="O18" s="11"/>
      <c r="P18" s="11"/>
      <c r="Q18" s="11"/>
      <c r="R18" s="11"/>
      <c r="V18" s="12" t="str">
        <f>CONCATENATE(V15,C2,V17,V16,C4," y ",C2,")")</f>
        <v>(Requerido para los factores de riesgo &gt;=8, 
sugerido para factores de riesgo entre 5 y 8)</v>
      </c>
    </row>
    <row r="19" spans="1:22" ht="15.75" thickBot="1" x14ac:dyDescent="0.3">
      <c r="E19" s="10"/>
      <c r="F19" s="10"/>
      <c r="G19" s="10"/>
      <c r="H19" s="10"/>
      <c r="I19" s="83"/>
      <c r="J19" s="11"/>
      <c r="K19" s="11"/>
      <c r="L19" s="11"/>
      <c r="M19" s="11"/>
      <c r="N19" s="11"/>
      <c r="O19" s="11"/>
      <c r="P19" s="11"/>
      <c r="Q19" s="11"/>
      <c r="R19" s="11"/>
      <c r="V19" s="12"/>
    </row>
    <row r="20" spans="1:22" ht="15.75" thickBot="1" x14ac:dyDescent="0.3">
      <c r="A20" s="1" t="s">
        <v>67</v>
      </c>
      <c r="E20" s="10"/>
      <c r="F20" s="10"/>
      <c r="G20" s="10"/>
      <c r="H20" s="10"/>
      <c r="I20" s="83"/>
      <c r="J20" s="11"/>
      <c r="K20" s="11"/>
      <c r="L20" s="11"/>
      <c r="M20" s="11"/>
      <c r="N20" s="11"/>
      <c r="O20" s="11"/>
      <c r="P20" s="11"/>
      <c r="Q20" s="11"/>
      <c r="R20" s="11"/>
      <c r="V20" s="12"/>
    </row>
    <row r="21" spans="1:22" ht="30.75" thickBot="1" x14ac:dyDescent="0.3">
      <c r="A21" s="18" t="s">
        <v>71</v>
      </c>
      <c r="C21" s="19">
        <f>COUNTA(Riesgos!C7:C103)</f>
        <v>11</v>
      </c>
      <c r="E21" s="10"/>
      <c r="F21" s="10"/>
      <c r="G21" s="10"/>
      <c r="H21" s="10"/>
      <c r="I21" s="83"/>
      <c r="J21" s="11"/>
      <c r="K21" s="11"/>
      <c r="L21" s="11"/>
      <c r="M21" s="11"/>
      <c r="N21" s="11"/>
      <c r="O21" s="11"/>
      <c r="P21" s="11"/>
      <c r="Q21" s="11"/>
      <c r="R21" s="11"/>
      <c r="V21" s="13" t="s">
        <v>64</v>
      </c>
    </row>
    <row r="22" spans="1:22" ht="30.75" thickBot="1" x14ac:dyDescent="0.3">
      <c r="A22" s="18" t="s">
        <v>72</v>
      </c>
      <c r="C22" s="19">
        <f>COUNTIF(Riesgos!I7:I103,"&gt;="&amp;Listas!C2)</f>
        <v>2</v>
      </c>
      <c r="I22" s="83"/>
      <c r="V22" s="13" t="s">
        <v>65</v>
      </c>
    </row>
    <row r="23" spans="1:22" ht="15.75" thickBot="1" x14ac:dyDescent="0.3">
      <c r="A23" s="18" t="s">
        <v>73</v>
      </c>
      <c r="C23" s="19">
        <f>C21-C22-C24</f>
        <v>3</v>
      </c>
      <c r="I23" s="83"/>
      <c r="V23" s="12"/>
    </row>
    <row r="24" spans="1:22" ht="15.75" thickBot="1" x14ac:dyDescent="0.3">
      <c r="A24" s="18" t="s">
        <v>74</v>
      </c>
      <c r="C24" s="19">
        <f>COUNTIF(Riesgos!I7:I103,"&lt;"&amp;Listas!C4)</f>
        <v>6</v>
      </c>
      <c r="I24" s="83"/>
      <c r="V24" s="12" t="str">
        <f>CONCATENATE(V21,A2,V22)</f>
        <v>Plan de persecución de oportunidades 
(sugerida para factor de oportunidades &gt;=8) 
Puede referenciar a documentos de planificación externa</v>
      </c>
    </row>
    <row r="25" spans="1:22" ht="15.75" thickBot="1" x14ac:dyDescent="0.3">
      <c r="I25" s="83"/>
      <c r="V25" s="12"/>
    </row>
    <row r="26" spans="1:22" ht="15.75" thickBot="1" x14ac:dyDescent="0.3">
      <c r="I26" s="83"/>
    </row>
    <row r="33" spans="1:1" x14ac:dyDescent="0.25">
      <c r="A33" s="18"/>
    </row>
    <row r="34" spans="1:1" x14ac:dyDescent="0.25">
      <c r="A34" s="18"/>
    </row>
    <row r="51" spans="1:1" x14ac:dyDescent="0.25">
      <c r="A51" s="18"/>
    </row>
    <row r="52" spans="1:1" x14ac:dyDescent="0.25">
      <c r="A52" s="18"/>
    </row>
  </sheetData>
  <sheetProtection algorithmName="SHA-512" hashValue="QuuPaDa5Jbqvxw+0SRfWgbMVkjprvprAX1XP0K7Svmxz9O44kZzPjEzYmyfpLmO7v1oRK8ki2/bQkYY/2qJdkw==" saltValue="xHGfshyqLt2upRMe3opcqw==" spinCount="100000" sheet="1" objects="1" scenarios="1" selectLockedCells="1"/>
  <conditionalFormatting sqref="H13:R15 E25:I1048576 E17:H24 E1:I16 S1:T1 S2:S6">
    <cfRule type="cellIs" dxfId="10" priority="15" operator="notEqual">
      <formula>""</formula>
    </cfRule>
  </conditionalFormatting>
  <conditionalFormatting sqref="K1:M1">
    <cfRule type="cellIs" dxfId="9" priority="14" operator="notEqual">
      <formula>""</formula>
    </cfRule>
  </conditionalFormatting>
  <conditionalFormatting sqref="K2:K6">
    <cfRule type="cellIs" dxfId="8" priority="13" operator="notEqual">
      <formula>""</formula>
    </cfRule>
  </conditionalFormatting>
  <conditionalFormatting sqref="L2:L7">
    <cfRule type="cellIs" dxfId="7" priority="12" operator="notEqual">
      <formula>""</formula>
    </cfRule>
  </conditionalFormatting>
  <conditionalFormatting sqref="M2:M6">
    <cfRule type="cellIs" dxfId="6" priority="11" operator="notEqual">
      <formula>""</formula>
    </cfRule>
  </conditionalFormatting>
  <conditionalFormatting sqref="L8:L12">
    <cfRule type="cellIs" dxfId="5" priority="8" operator="notEqual">
      <formula>""</formula>
    </cfRule>
  </conditionalFormatting>
  <conditionalFormatting sqref="T2:T6">
    <cfRule type="cellIs" dxfId="4" priority="5" operator="notEqual">
      <formula>""</formula>
    </cfRule>
  </conditionalFormatting>
  <conditionalFormatting sqref="Q1:R6">
    <cfRule type="cellIs" dxfId="3" priority="4" operator="notEqual">
      <formula>""</formula>
    </cfRule>
  </conditionalFormatting>
  <conditionalFormatting sqref="N1:P1">
    <cfRule type="cellIs" dxfId="2" priority="3" operator="notEqual">
      <formula>""</formula>
    </cfRule>
  </conditionalFormatting>
  <conditionalFormatting sqref="N2:N6">
    <cfRule type="cellIs" dxfId="1" priority="2" operator="notEqual">
      <formula>""</formula>
    </cfRule>
  </conditionalFormatting>
  <conditionalFormatting sqref="O2:P6">
    <cfRule type="cellIs" dxfId="0" priority="1" operator="notEqual">
      <formula>""</formula>
    </cfRule>
  </conditionalFormatting>
  <pageMargins left="0.7" right="0.7" top="0.75" bottom="0.75" header="0.3" footer="0.3"/>
  <pageSetup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15</vt:i4>
      </vt:variant>
    </vt:vector>
  </HeadingPairs>
  <TitlesOfParts>
    <vt:vector size="22" baseType="lpstr">
      <vt:lpstr>Partes</vt:lpstr>
      <vt:lpstr>Cuestiones</vt:lpstr>
      <vt:lpstr>Riesgos</vt:lpstr>
      <vt:lpstr>Calificacion Controles</vt:lpstr>
      <vt:lpstr>CriteriosControles</vt:lpstr>
      <vt:lpstr>CriteriosImpactos</vt:lpstr>
      <vt:lpstr>Listas</vt:lpstr>
      <vt:lpstr>'Calificacion Controles'!correction</vt:lpstr>
      <vt:lpstr>'Calificacion Controles'!cost</vt:lpstr>
      <vt:lpstr>CriterioControl</vt:lpstr>
      <vt:lpstr>'Calificacion Controles'!Likelihood</vt:lpstr>
      <vt:lpstr>Likelihood</vt:lpstr>
      <vt:lpstr>'Calificacion Controles'!Occurrences</vt:lpstr>
      <vt:lpstr>Occurrences</vt:lpstr>
      <vt:lpstr>'Calificacion Controles'!opprep</vt:lpstr>
      <vt:lpstr>opprep</vt:lpstr>
      <vt:lpstr>'Calificacion Controles'!Potential</vt:lpstr>
      <vt:lpstr>Potential</vt:lpstr>
      <vt:lpstr>'Calificacion Controles'!riskrep</vt:lpstr>
      <vt:lpstr>'Calificacion Controles'!Success</vt:lpstr>
      <vt:lpstr>Success</vt:lpstr>
      <vt:lpstr>'Calificacion Controles'!Violation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registro contexto de la organización</dc:title>
  <dc:creator>Daniel jiménez;www.pymesycalidad20.com</dc:creator>
  <cp:lastModifiedBy>Usuario</cp:lastModifiedBy>
  <cp:lastPrinted>2020-02-06T15:03:26Z</cp:lastPrinted>
  <dcterms:created xsi:type="dcterms:W3CDTF">2015-08-31T12:23:57Z</dcterms:created>
  <dcterms:modified xsi:type="dcterms:W3CDTF">2022-03-08T20:35:57Z</dcterms:modified>
  <cp:category>ISO 9001:2015;Procedimientos</cp:category>
</cp:coreProperties>
</file>