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6980d07d31f6234e/Escritorio/OFICINA KARY/PAGINA WEB/"/>
    </mc:Choice>
  </mc:AlternateContent>
  <xr:revisionPtr revIDLastSave="0" documentId="8_{AE04B2D4-5420-4924-9761-BCF9D02DC8E0}" xr6:coauthVersionLast="45" xr6:coauthVersionMax="45" xr10:uidLastSave="{00000000-0000-0000-0000-000000000000}"/>
  <bookViews>
    <workbookView xWindow="45" yWindow="390" windowWidth="20445" windowHeight="10800" firstSheet="2" activeTab="2" xr2:uid="{00000000-000D-0000-FFFF-FFFF00000000}"/>
  </bookViews>
  <sheets>
    <sheet name="Partes" sheetId="9" state="hidden" r:id="rId1"/>
    <sheet name="Cuestiones" sheetId="1" state="hidden" r:id="rId2"/>
    <sheet name="Riesgos_2021" sheetId="4" r:id="rId3"/>
    <sheet name="Calificacion Controles" sheetId="10" state="hidden" r:id="rId4"/>
    <sheet name="CriteriosControles" sheetId="11" state="hidden" r:id="rId5"/>
    <sheet name="CriteriosImpactos" sheetId="13" state="hidden" r:id="rId6"/>
    <sheet name="Listas" sheetId="8" state="hidden" r:id="rId7"/>
    <sheet name="Lista 2" sheetId="14" state="hidden" r:id="rId8"/>
  </sheets>
  <definedNames>
    <definedName name="_xlnm._FilterDatabase" localSheetId="3" hidden="1">'Calificacion Controles'!$A$3:$AE$21</definedName>
    <definedName name="_xlnm._FilterDatabase" localSheetId="1" hidden="1">Cuestiones!$A$2:$H$101</definedName>
    <definedName name="_xlnm._FilterDatabase" localSheetId="2" hidden="1">Riesgos_2021!$A$14:$R$106</definedName>
    <definedName name="Bias" localSheetId="3">OFFSET('Calificacion Controles'!#REF!,0,0,COUNTA('Calificacion Controles'!$I:$I)-1,1)</definedName>
    <definedName name="Bias">OFFSET(Listas!$H$2,0,0,COUNTA(Listas!$H:$H)-1,1)</definedName>
    <definedName name="correction" localSheetId="3">'Calificacion Controles'!$P$4:$P$10</definedName>
    <definedName name="correction">Listas!#REF!</definedName>
    <definedName name="cost" localSheetId="3">'Calificacion Controles'!$R$4:$R$10</definedName>
    <definedName name="cost">Listas!#REF!</definedName>
    <definedName name="CriterioControl">CriteriosControles!$A$2:$A$15</definedName>
    <definedName name="Likelihood" localSheetId="3">'Calificacion Controles'!$L$4:$L$10</definedName>
    <definedName name="Likelihood">Listas!$K$2:$K$6</definedName>
    <definedName name="Occurrences" localSheetId="3">'Calificacion Controles'!$M$4:$M$10</definedName>
    <definedName name="Occurrences">Listas!$L$2:$L$6</definedName>
    <definedName name="opprep" localSheetId="3">'Calificacion Controles'!$S$4:$S$10</definedName>
    <definedName name="opprep">Listas!$R$1:$R$6</definedName>
    <definedName name="Party">OFFSET(Partes!$A$3,0,0,COUNTA(Partes!$A:$A)-1,1)</definedName>
    <definedName name="Potential" localSheetId="3">'Calificacion Controles'!$N$4:$N$10</definedName>
    <definedName name="Potential">Listas!$M$2:$M$6</definedName>
    <definedName name="Priority" localSheetId="3">OFFSET('Calificacion Controles'!#REF!,0,0,COUNTA('Calificacion Controles'!$G:$G)-1,1)</definedName>
    <definedName name="Priority">OFFSET(Listas!$F$2,0,0,COUNTA(Listas!$F:$F)-1,1)</definedName>
    <definedName name="Process" localSheetId="3">OFFSET('Calificacion Controles'!#REF!,0,0,COUNTA('Calificacion Controles'!$J:$J)-1,1)</definedName>
    <definedName name="Process">OFFSET(Listas!$I$2,0,0,COUNTA(Listas!$I:$I)-1,1)</definedName>
    <definedName name="riskrep" localSheetId="3">'Calificacion Controles'!$Q$4:$Q$10</definedName>
    <definedName name="riskrep">Listas!#REF!</definedName>
    <definedName name="score" localSheetId="3">'Calificacion Controles'!#REF!</definedName>
    <definedName name="score">Listas!#REF!</definedName>
    <definedName name="Success" localSheetId="3">'Calificacion Controles'!$U$4:$U$10</definedName>
    <definedName name="Success">Listas!$T$2:$T$6</definedName>
    <definedName name="Treatment" localSheetId="3">OFFSET('Calificacion Controles'!#REF!,0,0,COUNTA('Calificacion Controles'!$H:$H)-1,1)</definedName>
    <definedName name="Treatment">OFFSET(Listas!$G$2,0,0,COUNTA(Listas!$G:$G)-1,1)</definedName>
    <definedName name="Type" localSheetId="3">OFFSET('Calificacion Controles'!#REF!,0,0,COUNTA('Calificacion Controles'!$F:$F)-1,1)</definedName>
    <definedName name="Type">OFFSET(Listas!$E$2,0,0,COUNTA(Listas!$E:$E)-1,1)</definedName>
    <definedName name="Violation" localSheetId="3">'Calificacion Controles'!$O$4:$O$10</definedName>
    <definedName name="Violation">Listas!#REF!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6" i="4" l="1"/>
  <c r="H17" i="4" l="1"/>
  <c r="I17" i="4"/>
  <c r="K17" i="4"/>
  <c r="L17" i="4" l="1"/>
  <c r="F20" i="10"/>
  <c r="F4" i="10"/>
  <c r="C20" i="10"/>
  <c r="K22" i="4"/>
  <c r="H22" i="4"/>
  <c r="I22" i="4"/>
  <c r="L22" i="4" l="1"/>
  <c r="B20" i="10" s="1"/>
  <c r="I18" i="4" l="1"/>
  <c r="C5" i="10" l="1"/>
  <c r="A5" i="10"/>
  <c r="B5" i="10"/>
  <c r="C13" i="10" l="1"/>
  <c r="J12" i="10"/>
  <c r="J10" i="10"/>
  <c r="J7" i="10"/>
  <c r="L7" i="10"/>
  <c r="H8" i="10"/>
  <c r="H7" i="10"/>
  <c r="H6" i="10"/>
  <c r="F6" i="10"/>
  <c r="C7" i="10"/>
  <c r="C8" i="10"/>
  <c r="C9" i="10"/>
  <c r="C10" i="10"/>
  <c r="C11" i="10"/>
  <c r="C12" i="10"/>
  <c r="C14" i="10"/>
  <c r="C15" i="10"/>
  <c r="C16" i="10"/>
  <c r="C17" i="10"/>
  <c r="C18" i="10"/>
  <c r="C19" i="10"/>
  <c r="C6" i="10"/>
  <c r="C4" i="10"/>
  <c r="K20" i="4" l="1"/>
  <c r="I20" i="4"/>
  <c r="H20" i="4"/>
  <c r="K19" i="4"/>
  <c r="I19" i="4"/>
  <c r="H19" i="4"/>
  <c r="K18" i="4"/>
  <c r="L18" i="4" s="1"/>
  <c r="H18" i="4"/>
  <c r="K16" i="4"/>
  <c r="I16" i="4"/>
  <c r="K15" i="4"/>
  <c r="I15" i="4"/>
  <c r="H15" i="4"/>
  <c r="L15" i="4" l="1"/>
  <c r="B4" i="10" s="1"/>
  <c r="L19" i="4"/>
  <c r="B14" i="10" s="1"/>
  <c r="L20" i="4"/>
  <c r="B15" i="10" s="1"/>
  <c r="B13" i="10"/>
  <c r="B11" i="10"/>
  <c r="B8" i="10"/>
  <c r="B10" i="10"/>
  <c r="L16" i="4"/>
  <c r="B7" i="10" s="1"/>
  <c r="B6" i="10"/>
  <c r="AC6" i="10" l="1"/>
  <c r="AD6" i="10" s="1"/>
  <c r="AE6" i="10" s="1"/>
  <c r="F7" i="10"/>
  <c r="AC7" i="10" s="1"/>
  <c r="AD7" i="10" s="1"/>
  <c r="AE7" i="10" s="1"/>
  <c r="N16" i="4" s="1"/>
  <c r="L21" i="10" l="1"/>
  <c r="N21" i="10"/>
  <c r="P21" i="10"/>
  <c r="R21" i="10"/>
  <c r="T21" i="10"/>
  <c r="V21" i="10"/>
  <c r="X21" i="10"/>
  <c r="Z21" i="10"/>
  <c r="AB21" i="10"/>
  <c r="L20" i="10"/>
  <c r="N20" i="10"/>
  <c r="P20" i="10"/>
  <c r="R20" i="10"/>
  <c r="T20" i="10"/>
  <c r="V20" i="10"/>
  <c r="X20" i="10"/>
  <c r="Z20" i="10"/>
  <c r="AB20" i="10"/>
  <c r="F19" i="10"/>
  <c r="N19" i="10"/>
  <c r="P19" i="10"/>
  <c r="R19" i="10"/>
  <c r="T19" i="10"/>
  <c r="V19" i="10"/>
  <c r="X19" i="10"/>
  <c r="Z19" i="10"/>
  <c r="AB19" i="10"/>
  <c r="F18" i="10"/>
  <c r="H18" i="10"/>
  <c r="J18" i="10"/>
  <c r="L18" i="10"/>
  <c r="N18" i="10"/>
  <c r="P18" i="10"/>
  <c r="R18" i="10"/>
  <c r="T18" i="10"/>
  <c r="V18" i="10"/>
  <c r="X18" i="10"/>
  <c r="Z18" i="10"/>
  <c r="AB18" i="10"/>
  <c r="H24" i="4"/>
  <c r="I24" i="4"/>
  <c r="K24" i="4"/>
  <c r="L24" i="4"/>
  <c r="AB17" i="10"/>
  <c r="Z17" i="10"/>
  <c r="X17" i="10"/>
  <c r="V17" i="10"/>
  <c r="T17" i="10"/>
  <c r="R17" i="10"/>
  <c r="P17" i="10"/>
  <c r="N17" i="10"/>
  <c r="L17" i="10"/>
  <c r="J17" i="10"/>
  <c r="H17" i="10"/>
  <c r="F17" i="10"/>
  <c r="AB16" i="10"/>
  <c r="Z16" i="10"/>
  <c r="X16" i="10"/>
  <c r="V16" i="10"/>
  <c r="T16" i="10"/>
  <c r="R16" i="10"/>
  <c r="P16" i="10"/>
  <c r="F16" i="10"/>
  <c r="AB15" i="10"/>
  <c r="Z15" i="10"/>
  <c r="X15" i="10"/>
  <c r="V15" i="10"/>
  <c r="T15" i="10"/>
  <c r="R15" i="10"/>
  <c r="P15" i="10"/>
  <c r="N15" i="10"/>
  <c r="L15" i="10"/>
  <c r="J15" i="10"/>
  <c r="H15" i="10"/>
  <c r="F15" i="10"/>
  <c r="K25" i="4"/>
  <c r="I25" i="4"/>
  <c r="L25" i="4"/>
  <c r="H25" i="4"/>
  <c r="K21" i="4"/>
  <c r="I21" i="4"/>
  <c r="H21" i="4"/>
  <c r="AB14" i="10"/>
  <c r="Z14" i="10"/>
  <c r="X14" i="10"/>
  <c r="V14" i="10"/>
  <c r="T14" i="10"/>
  <c r="R14" i="10"/>
  <c r="P14" i="10"/>
  <c r="N14" i="10"/>
  <c r="L14" i="10"/>
  <c r="J14" i="10"/>
  <c r="H14" i="10"/>
  <c r="F14" i="10"/>
  <c r="AB13" i="10"/>
  <c r="Z13" i="10"/>
  <c r="X13" i="10"/>
  <c r="V13" i="10"/>
  <c r="T13" i="10"/>
  <c r="R13" i="10"/>
  <c r="P13" i="10"/>
  <c r="N13" i="10"/>
  <c r="J13" i="10"/>
  <c r="H13" i="10"/>
  <c r="F13" i="10"/>
  <c r="AB12" i="10"/>
  <c r="Z12" i="10"/>
  <c r="X12" i="10"/>
  <c r="V12" i="10"/>
  <c r="T12" i="10"/>
  <c r="R12" i="10"/>
  <c r="P12" i="10"/>
  <c r="N12" i="10"/>
  <c r="H12" i="10"/>
  <c r="F12" i="10"/>
  <c r="AB11" i="10"/>
  <c r="Z11" i="10"/>
  <c r="X11" i="10"/>
  <c r="V11" i="10"/>
  <c r="T11" i="10"/>
  <c r="R11" i="10"/>
  <c r="P11" i="10"/>
  <c r="N11" i="10"/>
  <c r="L11" i="10"/>
  <c r="H11" i="10"/>
  <c r="F11" i="10"/>
  <c r="AB10" i="10"/>
  <c r="Z10" i="10"/>
  <c r="X10" i="10"/>
  <c r="V10" i="10"/>
  <c r="T10" i="10"/>
  <c r="R10" i="10"/>
  <c r="P10" i="10"/>
  <c r="N10" i="10"/>
  <c r="L10" i="10"/>
  <c r="H10" i="10"/>
  <c r="F10" i="10"/>
  <c r="F8" i="10"/>
  <c r="AB9" i="10"/>
  <c r="Z9" i="10"/>
  <c r="X9" i="10"/>
  <c r="V9" i="10"/>
  <c r="T9" i="10"/>
  <c r="R9" i="10"/>
  <c r="P9" i="10"/>
  <c r="N9" i="10"/>
  <c r="L9" i="10"/>
  <c r="J9" i="10"/>
  <c r="H9" i="10"/>
  <c r="F9" i="10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C11" i="8"/>
  <c r="C10" i="8"/>
  <c r="V18" i="8"/>
  <c r="M14" i="4" s="1"/>
  <c r="A4" i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V24" i="8"/>
  <c r="C21" i="8"/>
  <c r="A13" i="8"/>
  <c r="C13" i="8" s="1"/>
  <c r="A14" i="8"/>
  <c r="C14" i="8" s="1"/>
  <c r="A15" i="8"/>
  <c r="C15" i="8" s="1"/>
  <c r="A16" i="8"/>
  <c r="C16" i="8" s="1"/>
  <c r="A17" i="8"/>
  <c r="C17" i="8" s="1"/>
  <c r="C12" i="8"/>
  <c r="L43" i="4"/>
  <c r="I41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L29" i="4"/>
  <c r="L34" i="4"/>
  <c r="L32" i="4"/>
  <c r="L33" i="4"/>
  <c r="L31" i="4"/>
  <c r="L30" i="4"/>
  <c r="L28" i="4"/>
  <c r="L42" i="4"/>
  <c r="L41" i="4"/>
  <c r="L40" i="4"/>
  <c r="L39" i="4"/>
  <c r="L38" i="4"/>
  <c r="L37" i="4"/>
  <c r="L36" i="4"/>
  <c r="L35" i="4"/>
  <c r="AC10" i="10" l="1"/>
  <c r="AD10" i="10" s="1"/>
  <c r="AE10" i="10" s="1"/>
  <c r="N18" i="4" s="1"/>
  <c r="AC12" i="10"/>
  <c r="AD12" i="10" s="1"/>
  <c r="AC18" i="10"/>
  <c r="AD18" i="10" s="1"/>
  <c r="AC13" i="10"/>
  <c r="AD13" i="10" s="1"/>
  <c r="AE13" i="10" s="1"/>
  <c r="AC11" i="10"/>
  <c r="AD11" i="10" s="1"/>
  <c r="AE11" i="10" s="1"/>
  <c r="AC14" i="10"/>
  <c r="AD14" i="10" s="1"/>
  <c r="AE14" i="10" s="1"/>
  <c r="N19" i="4" s="1"/>
  <c r="AC9" i="10"/>
  <c r="AD9" i="10" s="1"/>
  <c r="B12" i="10"/>
  <c r="L21" i="4"/>
  <c r="B17" i="10" s="1"/>
  <c r="B18" i="10"/>
  <c r="AC19" i="10"/>
  <c r="AD19" i="10" s="1"/>
  <c r="AC21" i="10"/>
  <c r="AD21" i="10" s="1"/>
  <c r="AE21" i="10" s="1"/>
  <c r="AC15" i="10"/>
  <c r="AD15" i="10" s="1"/>
  <c r="AE15" i="10" s="1"/>
  <c r="N20" i="4" s="1"/>
  <c r="AC16" i="10"/>
  <c r="AD16" i="10" s="1"/>
  <c r="AC17" i="10"/>
  <c r="AD17" i="10" s="1"/>
  <c r="AC20" i="10"/>
  <c r="AD20" i="10" s="1"/>
  <c r="AC8" i="10"/>
  <c r="AD8" i="10" s="1"/>
  <c r="AE8" i="10" s="1"/>
  <c r="N17" i="4" s="1"/>
  <c r="AC4" i="10"/>
  <c r="AD4" i="10" s="1"/>
  <c r="AE4" i="10" s="1"/>
  <c r="N15" i="4" s="1"/>
  <c r="B9" i="10"/>
  <c r="B16" i="10"/>
  <c r="AE12" i="10" l="1"/>
  <c r="AE9" i="10"/>
  <c r="AE18" i="10"/>
  <c r="AE17" i="10"/>
  <c r="N21" i="4" s="1"/>
  <c r="B19" i="10"/>
  <c r="AE19" i="10" s="1"/>
  <c r="C22" i="8"/>
  <c r="AE16" i="10"/>
  <c r="AE20" i="10"/>
  <c r="N22" i="4" s="1"/>
  <c r="C24" i="8"/>
  <c r="C23" i="8" l="1"/>
</calcChain>
</file>

<file path=xl/sharedStrings.xml><?xml version="1.0" encoding="utf-8"?>
<sst xmlns="http://schemas.openxmlformats.org/spreadsheetml/2006/main" count="656" uniqueCount="280">
  <si>
    <t>Int / Ext</t>
  </si>
  <si>
    <t>Neutral</t>
  </si>
  <si>
    <t>&gt; $500,000</t>
  </si>
  <si>
    <t>&lt; $100,000</t>
  </si>
  <si>
    <t>$ 0</t>
  </si>
  <si>
    <t>&gt; $100,000</t>
  </si>
  <si>
    <t>&lt; $10,000</t>
  </si>
  <si>
    <t>Parte Interesada</t>
  </si>
  <si>
    <t>Razón para su inclusión</t>
  </si>
  <si>
    <t>Externo</t>
  </si>
  <si>
    <t>Interno</t>
  </si>
  <si>
    <t>Tipo</t>
  </si>
  <si>
    <t>No</t>
  </si>
  <si>
    <t>Cuestiones de interes</t>
  </si>
  <si>
    <t>Clasificación</t>
  </si>
  <si>
    <t>Procesos afectados</t>
  </si>
  <si>
    <t>Prioridad</t>
  </si>
  <si>
    <t>Método de tratamiento</t>
  </si>
  <si>
    <t>Registro de referencias / Notas</t>
  </si>
  <si>
    <t>Riesgo</t>
  </si>
  <si>
    <t>Probabilidad</t>
  </si>
  <si>
    <t>Oportunidad</t>
  </si>
  <si>
    <t>Mezcla</t>
  </si>
  <si>
    <t>Procesos</t>
  </si>
  <si>
    <t>Todos los procesos</t>
  </si>
  <si>
    <t>Otros</t>
  </si>
  <si>
    <t>Dirección</t>
  </si>
  <si>
    <t>Compras</t>
  </si>
  <si>
    <t>Emergencia</t>
  </si>
  <si>
    <t>Alta</t>
  </si>
  <si>
    <t>Media</t>
  </si>
  <si>
    <t>Baja</t>
  </si>
  <si>
    <t>Auditorías internas</t>
  </si>
  <si>
    <t>Registro de riesgos / FMEA</t>
  </si>
  <si>
    <t>Registro de oportunidades</t>
  </si>
  <si>
    <t>Actividades de revisión por la dirección</t>
  </si>
  <si>
    <t>Tratamiento</t>
  </si>
  <si>
    <t>Auditorías a proveedores</t>
  </si>
  <si>
    <t>Otras auditorías</t>
  </si>
  <si>
    <t>Otras</t>
  </si>
  <si>
    <t>Mejora de la comercialización</t>
  </si>
  <si>
    <t>Análisis de causa raíz</t>
  </si>
  <si>
    <t>(CAR) Solicitud de acción correctiva</t>
  </si>
  <si>
    <t>No Acciones: Aceptar el riesgo por decisión directiva</t>
  </si>
  <si>
    <t>No hay / No Aplica</t>
  </si>
  <si>
    <t>Violación</t>
  </si>
  <si>
    <t>$0 ó N/A</t>
  </si>
  <si>
    <t>Costo de correción</t>
  </si>
  <si>
    <t>Score</t>
  </si>
  <si>
    <t>Oportunidad fallida</t>
  </si>
  <si>
    <t>Oportunidad abandonada</t>
  </si>
  <si>
    <t>Se trataron algunas expectativas</t>
  </si>
  <si>
    <t>Se trataron todas las expectativas</t>
  </si>
  <si>
    <t>Se excedieron las expectativas</t>
  </si>
  <si>
    <t>Éxito</t>
  </si>
  <si>
    <t>Costo Oportunidad</t>
  </si>
  <si>
    <t>LIMITE DE RIESGO:</t>
  </si>
  <si>
    <t>CONSIDERACIÓN LÍMITE DE RIESGO</t>
  </si>
  <si>
    <t>LÍMITE DE OPORTUNIDAD:</t>
  </si>
  <si>
    <t>Calificación de la Prob.</t>
  </si>
  <si>
    <t>Calificación de la Consecuencia</t>
  </si>
  <si>
    <t>Plan de Mitigación</t>
  </si>
  <si>
    <t>(Requerido para los factores de riesgo &gt;=</t>
  </si>
  <si>
    <t xml:space="preserve">, 
sugerido para factores de riesgo entre </t>
  </si>
  <si>
    <t>Plan de persecución de oportunidades 
(sugerida para factor de oportunidades &gt;=</t>
  </si>
  <si>
    <t>) 
Puede referenciar a documentos de planificación externa</t>
  </si>
  <si>
    <t>Tendencias Oportunidades</t>
  </si>
  <si>
    <t>Tendencias Riesgos</t>
  </si>
  <si>
    <t>Número de iniciativas de mejora abiertas</t>
  </si>
  <si>
    <t>Número de iniciativas de mejora cerradas</t>
  </si>
  <si>
    <t>Total de iniciativas de mejora hasta la fecha</t>
  </si>
  <si>
    <t>Riesgos totales procesados</t>
  </si>
  <si>
    <t>Riesgos totales que requieren acción</t>
  </si>
  <si>
    <t>Riesgos totales que sugieren acción</t>
  </si>
  <si>
    <t>Total de los riesgos aceptados sin acción</t>
  </si>
  <si>
    <t>Muy severa/ Imagen del pais</t>
  </si>
  <si>
    <t>Severa/Usuarios región</t>
  </si>
  <si>
    <t>Moderada/Usuarios ciudad</t>
  </si>
  <si>
    <t>Minima/Todos los funcionarios</t>
  </si>
  <si>
    <t>Reputación/Imagen R</t>
  </si>
  <si>
    <t>Reputación/Imagen O</t>
  </si>
  <si>
    <t>Investigación fiscal</t>
  </si>
  <si>
    <t>Investigación disciplinaria</t>
  </si>
  <si>
    <t>Posibles demandas</t>
  </si>
  <si>
    <t>Investigación sanción</t>
  </si>
  <si>
    <t xml:space="preserve"> </t>
  </si>
  <si>
    <t xml:space="preserve">  </t>
  </si>
  <si>
    <t xml:space="preserve">No
</t>
  </si>
  <si>
    <t>Factor de riesgo
(Prob x Cons)</t>
  </si>
  <si>
    <t>Calificacion del Riesgo Bruto</t>
  </si>
  <si>
    <t>Calificacion Controles Existentes</t>
  </si>
  <si>
    <t>Total Controles Existentes</t>
  </si>
  <si>
    <t>% Cubrimiento</t>
  </si>
  <si>
    <t>%Valoracion Riesgo</t>
  </si>
  <si>
    <t>Riesgo Residual</t>
  </si>
  <si>
    <t xml:space="preserve">Factor de riesgo despúes de Mitigar </t>
  </si>
  <si>
    <t>1. Rara vez / no aplicable</t>
  </si>
  <si>
    <t>2. Improbable /Poco probable que ocurra</t>
  </si>
  <si>
    <t>3. Posible que ocurra</t>
  </si>
  <si>
    <t>4. Probable que ocurra</t>
  </si>
  <si>
    <t>5. Es casi seguro que ocurra</t>
  </si>
  <si>
    <t>1. No se ha presentado en los últimos 5 años</t>
  </si>
  <si>
    <t>2. Se ha presentado al menos de 1 vez en los últimos 5 años.</t>
  </si>
  <si>
    <t>3. Se ha presentado al menos 1 vez en los últimos 2 años.</t>
  </si>
  <si>
    <t>4. Se ha presentado al menos de 1 vez en el ultimos año.</t>
  </si>
  <si>
    <t>5. Se ha presentado mas de 1 vez en el  año.</t>
  </si>
  <si>
    <t>1. Insignificante / No Aplica</t>
  </si>
  <si>
    <t>2. Menor</t>
  </si>
  <si>
    <t>3. Moderado</t>
  </si>
  <si>
    <t>4. Mayor</t>
  </si>
  <si>
    <t>5. Catastrófico/Muy alto</t>
  </si>
  <si>
    <t>Frecuencia</t>
  </si>
  <si>
    <t>Criterios para calificar la Probabilidad</t>
  </si>
  <si>
    <t xml:space="preserve">Descriptor </t>
  </si>
  <si>
    <t>Criterios Para calificar el Impacto</t>
  </si>
  <si>
    <t>Nivel</t>
  </si>
  <si>
    <t>Nivel de Impacto</t>
  </si>
  <si>
    <t>1. No impacta / NA</t>
  </si>
  <si>
    <t>2. Impacto minimo</t>
  </si>
  <si>
    <t>3. Impacto moderado</t>
  </si>
  <si>
    <t>4. Buen impacto</t>
  </si>
  <si>
    <t>4. Gran impacto</t>
  </si>
  <si>
    <t>Actividades Realizadas</t>
  </si>
  <si>
    <t>% de avance en la implementacion de la accion del Control</t>
  </si>
  <si>
    <t>Criterios Para Calificar la Solidez del Control</t>
  </si>
  <si>
    <t>N</t>
  </si>
  <si>
    <t>R</t>
  </si>
  <si>
    <t>a. El Control No Aplica</t>
  </si>
  <si>
    <t>b. El Control es Redundante</t>
  </si>
  <si>
    <t>c. El Control es efectivo, es clave y no se cumple</t>
  </si>
  <si>
    <t>d. El Control es efectivo,  no es clave y no se cumple</t>
  </si>
  <si>
    <t>e. El Control es efectivo,  no es clave y se cumple</t>
  </si>
  <si>
    <t>f. El Control es efectivo, es clave y se cumple</t>
  </si>
  <si>
    <t>g. El Control es aceptable, es clave y no se cumple</t>
  </si>
  <si>
    <t>h. El Control es aceptable,  no es clave y no se cumple</t>
  </si>
  <si>
    <t>i. El Control es aceptable, no es clave y se cumple</t>
  </si>
  <si>
    <t>j. El Control es aceptable, es clave y se cumple</t>
  </si>
  <si>
    <t>k. El Control es inaceptable, es clave y no se cumple</t>
  </si>
  <si>
    <t>l. El Control es inaceptable,  no es clave y no se cumple</t>
  </si>
  <si>
    <t>m. El Control es inaceptable, no es clave y se cumple</t>
  </si>
  <si>
    <t>n. El Control es inaceptable, es clave y se cumple</t>
  </si>
  <si>
    <t>Control 1</t>
  </si>
  <si>
    <t>Criterio</t>
  </si>
  <si>
    <t>Calificación</t>
  </si>
  <si>
    <t>Control 2</t>
  </si>
  <si>
    <t>Control 3</t>
  </si>
  <si>
    <t>Control 4</t>
  </si>
  <si>
    <t>Control 5</t>
  </si>
  <si>
    <t>Control 6</t>
  </si>
  <si>
    <t>Control 7</t>
  </si>
  <si>
    <t>Control 8</t>
  </si>
  <si>
    <t>Control 9</t>
  </si>
  <si>
    <t>Control 10</t>
  </si>
  <si>
    <t>Control 11</t>
  </si>
  <si>
    <t>Control 12</t>
  </si>
  <si>
    <t>Todos Los Procesos</t>
  </si>
  <si>
    <t>Procesos de Prestación de Servicios</t>
  </si>
  <si>
    <t>Direccionamiento Estratégico</t>
  </si>
  <si>
    <t>Tecnología de la Información y Comunicación</t>
  </si>
  <si>
    <t>Gestión Financiera</t>
  </si>
  <si>
    <t>Atención al Cliente y/o Ciudadanos</t>
  </si>
  <si>
    <t>Servicios Públicos de Salud</t>
  </si>
  <si>
    <t>Servicios Públicos Educativos</t>
  </si>
  <si>
    <t>Servicios Culturales y Turísticos</t>
  </si>
  <si>
    <t>Programas Especiales</t>
  </si>
  <si>
    <t>Recreación y Deporte</t>
  </si>
  <si>
    <t>Ordenamiento y Desarrollo Físico</t>
  </si>
  <si>
    <t>Diseño y Control de Obras de Infraestructura</t>
  </si>
  <si>
    <t>Gestión del Riesgo</t>
  </si>
  <si>
    <t>Gestión de Transito y Seguridad Vial</t>
  </si>
  <si>
    <t>Fortalecimiento a La Justicia</t>
  </si>
  <si>
    <t>Gestión de la Seguridad</t>
  </si>
  <si>
    <t>Participación Ciudadana</t>
  </si>
  <si>
    <t>Competitividad</t>
  </si>
  <si>
    <t>Gestión Documental</t>
  </si>
  <si>
    <t>Gestión Jurídica</t>
  </si>
  <si>
    <t>Gestión de Talento Humano</t>
  </si>
  <si>
    <t>Gestión de la Infraestructura</t>
  </si>
  <si>
    <t>Gestión de la Contratación</t>
  </si>
  <si>
    <t>Evaluación y Control de la Gestión</t>
  </si>
  <si>
    <t>Calificacion</t>
  </si>
  <si>
    <t>Impacto (consecuencias) Cualitativo</t>
  </si>
  <si>
    <t>Insignificante</t>
  </si>
  <si>
    <t>Menor</t>
  </si>
  <si>
    <t>Moderado</t>
  </si>
  <si>
    <t>Mayor</t>
  </si>
  <si>
    <t>Catastrófico</t>
  </si>
  <si>
    <t>Controles</t>
  </si>
  <si>
    <t>Procesos / Aspectos / Cuestiones</t>
  </si>
  <si>
    <t>Consumo de Papel</t>
  </si>
  <si>
    <t xml:space="preserve">Consumo de Agua </t>
  </si>
  <si>
    <t>Generacion de Residuos de aparatos electricos y electronicos RAEE</t>
  </si>
  <si>
    <t>Consumo de Energia Electrica</t>
  </si>
  <si>
    <t>Adquisicion de Bienes y/o Servicios</t>
  </si>
  <si>
    <t>Toma de Conciencia y Cultura Ambiental</t>
  </si>
  <si>
    <t>Cultura Ciudadana y Conducta Ambiental</t>
  </si>
  <si>
    <t>Normatividad legal de Dispocision de RCD ( Residuo de Construcion y demolicion)</t>
  </si>
  <si>
    <t>Generacion de Residuos Solidos ( Aprovechables y No aprovechables)</t>
  </si>
  <si>
    <t>Manejo inadecuado de los RAEE</t>
  </si>
  <si>
    <t xml:space="preserve">Aumento en el consumo de agua </t>
  </si>
  <si>
    <t>Aumento en el consumo energia</t>
  </si>
  <si>
    <t>No se generan sanciones ambientales económicas ni legales</t>
  </si>
  <si>
    <t>Se genera afectacion al medio ambiente pero se puede controlar</t>
  </si>
  <si>
    <t>Se puede presentar Incumplimiento de los requisitos legales ambientales de la entidad</t>
  </si>
  <si>
    <t>Se genera afectacion al medio ambiente y se debe mitigar.</t>
  </si>
  <si>
    <t>Intervención por parte de la autoridad ambiental competente.</t>
  </si>
  <si>
    <t>Pueden generar sanciones legales ambientales</t>
  </si>
  <si>
    <t>Genera afectacion al medio ambiente , no se puede controlar y se debe compensar</t>
  </si>
  <si>
    <t>Pueden presentarse Investigaciones legales ambientales</t>
  </si>
  <si>
    <t xml:space="preserve">Los impactos ambientes pueden generar requisitos legales </t>
  </si>
  <si>
    <t>Los impactos ambientales no generan afectacion al medio ambiente o se pueden prevenir.</t>
  </si>
  <si>
    <t>Los impactos ambientales pueden generar afectacion al medio ambiente y se pueden controlar.</t>
  </si>
  <si>
    <t>OBSERVACIONES: 6.1.4 Planificación de acciones</t>
  </si>
  <si>
    <t>La organización planifica a alto nivel las acciones que se han de tomar dentro del SGA para abordar los aspectos ambientales significativos, los requisitos legales y los riesgos y oportunidades identificados en el apartado 6.1.1 que son una prioridad para que la organización  logre los resultados previstos</t>
  </si>
  <si>
    <t>Generación de RAEE</t>
  </si>
  <si>
    <t>Consumo de agua</t>
  </si>
  <si>
    <t>Consumo de papel</t>
  </si>
  <si>
    <t>Aspecto Ambiental Relacionado</t>
  </si>
  <si>
    <t>Consumo de energia</t>
  </si>
  <si>
    <t>Generación de ruido</t>
  </si>
  <si>
    <t>Aumento en el consumo de papel</t>
  </si>
  <si>
    <t>1 Seguimiento al consumo de agua mediante estadísticas 
2  Jornada de capacitaciones sobre el ahorro y uso eficiente de agua
3. Campaña de sensibilización (Plan de Medios)
4. Sustitución de elementos hidrosanitarios por ahorradores</t>
  </si>
  <si>
    <t>1 Seguimiento al consumo de energía mediante estadísticas 
2  Jornada de capacitaciones sobre el ahorro y uso eficiente de energia
3. Campaña de sensibilización (Plan de Medios)
4. Sustitución de luminarias por ahorradoras</t>
  </si>
  <si>
    <t>1 Programacion de impresoras Duplex a doble cara
2. Seguimiento al consumo de papel mediante estadisticas
3.Jornadas de capacitaciones sobre buenas prácticas en el uso del papel y uso del SIGOB
4. Campañas de sensibilización (Plan de medios)</t>
  </si>
  <si>
    <r>
      <t xml:space="preserve">Seguimiento II </t>
    </r>
    <r>
      <rPr>
        <sz val="11"/>
        <color theme="1"/>
        <rFont val="Times New Roman"/>
        <family val="1"/>
      </rPr>
      <t>(julio a diciembre)</t>
    </r>
  </si>
  <si>
    <r>
      <t xml:space="preserve">Seguimiento I </t>
    </r>
    <r>
      <rPr>
        <sz val="11"/>
        <color theme="1"/>
        <rFont val="Times New Roman"/>
        <family val="1"/>
      </rPr>
      <t>(enero a junio)</t>
    </r>
  </si>
  <si>
    <t>Falta de Cultura ciudadana</t>
  </si>
  <si>
    <t>NA</t>
  </si>
  <si>
    <t>Pandemia COVID-19</t>
  </si>
  <si>
    <t>Situaciones de emergencia (Incendio)</t>
  </si>
  <si>
    <t>Aumento en la generación de vertimientos</t>
  </si>
  <si>
    <t>Aumento en la generación de emisiones</t>
  </si>
  <si>
    <t>Aumento en la generación  de ruido</t>
  </si>
  <si>
    <t>Aumento en la generación de RCD</t>
  </si>
  <si>
    <t>Afectación por incendio</t>
  </si>
  <si>
    <t>Aumento en la generación de RESPEL</t>
  </si>
  <si>
    <t xml:space="preserve">Aumento en la generación de residuos sólidos </t>
  </si>
  <si>
    <t>Afectación por Rebosamiento de agua residual</t>
  </si>
  <si>
    <t>Afectación por ruptura del tanque de almacenamiento de agua</t>
  </si>
  <si>
    <t xml:space="preserve">1. Ejecutar Plan de mantenimiento del edificio </t>
  </si>
  <si>
    <t>Tipo de causa</t>
  </si>
  <si>
    <t>Probable</t>
  </si>
  <si>
    <t>Real</t>
  </si>
  <si>
    <t>Falta de cultura ambiental</t>
  </si>
  <si>
    <t xml:space="preserve">Causas 
</t>
  </si>
  <si>
    <t xml:space="preserve">Antigüedad de las instalaciones del edificio </t>
  </si>
  <si>
    <t>Aumento en el consumo de agua</t>
  </si>
  <si>
    <t>Afectación del desempeño del SGA</t>
  </si>
  <si>
    <t>1 Cumplimiento del plan de mantenimiento preventivo de equipos
2. Ejecución del programa de gestión de residus sólidos
3. Realizar socialización y capacitaciones de los programas ambientales (residuos y CPS).
4. Entrega de residuos a entidad certificada y solicitar certificado de entrega
5. Implementación de la Guía de Compras Públicas Sostenibles</t>
  </si>
  <si>
    <t xml:space="preserve">1. Realizar mantenimiento preventivo a la planta eléctrica y sistema de climatización. </t>
  </si>
  <si>
    <t>Disposición inadecuada de los residuos generados en la sede.</t>
  </si>
  <si>
    <t>Incumplimiento del programa de buenas prácticas en el uso del papel</t>
  </si>
  <si>
    <t xml:space="preserve">Insatisfacción de los funcionarios, afectación de la salud </t>
  </si>
  <si>
    <t>Aumento en la Generación de residuos en al sede (sólidos, RAEE, RCD)</t>
  </si>
  <si>
    <t>Aumento en el consumo de energía</t>
  </si>
  <si>
    <t>Aumento en la Generación de ruido</t>
  </si>
  <si>
    <t xml:space="preserve">Incumplimiento de los objetivos de los programas ambientales </t>
  </si>
  <si>
    <t>1  Sensibilización ambiental a funcionarios y ciudadanos que acceden al edificio.</t>
  </si>
  <si>
    <t xml:space="preserve">REGISTRO DE RIESGOS AMBIENTALES - 2022                                                                                                                                              </t>
  </si>
  <si>
    <t>A  primer semestre se ha presentado un consumo de agua de 6967m3. este registro se lleva mensualmente. 
 Se realizaron capacitaciones de los programas ambientales a los agentes de cambio entre los meses de mayo y junio. El módulo de Ahorro de agua fue realizado el 12 de mayo.</t>
  </si>
  <si>
    <t>Afectación de la infraestructura,  actividades laborales, ambiente, salud.</t>
  </si>
  <si>
    <t>Incendio</t>
  </si>
  <si>
    <t>Dentro del edificio central se encuentran los puntos ecológicos con el nuevo código de colores, para que los funcionarios y ciudadanos   dispongan los residuos en éstos. Además se ha realizado para los funcionarios difusión de información del SGA mediante los canales de comunicación internos.</t>
  </si>
  <si>
    <t>Incumplimiento del programa uso racional deol agua</t>
  </si>
  <si>
    <t>Incumplimiento del porgrama de uso racional de la energía</t>
  </si>
  <si>
    <t>Código ME-DE-R-014</t>
  </si>
  <si>
    <t>Versión : 1
Fecha de aprobación 01/11/2022</t>
  </si>
  <si>
    <t>IDEM</t>
  </si>
  <si>
    <t>Al primer semestre se han entregado 1076 kg de residuos sólidos aprovechables. De esto se solicita el certificado de entrega a la empresa recolectora.
*Dependiendo de la naturaleza del contratista y labor a realizar, se hace exigencia al contratista sobre el cumplimiento de normas ambientales y requisitos establecidos en el sistema de gestion ambiental..
*Se tiene establecido programa de mantenimiento preventivos de equipos y las evidencias se encuentran el programa GEMA.
*Se cuenta con aliado estrategico LITO S.A.S. quien ha recolectado y certificado  RAEE cuya cantidad asciende a 48,50 kg y 1,5 kg de pilas .</t>
  </si>
  <si>
    <t xml:space="preserve">*Durante el primer semestre la Secretaría de Gestion Humana desarrolló el programa de educacion ambiental socializando el dia 12/05/22 a los funcioanarios  los temas Uso racional de la energía y Uso racional del
Recurso Hídrico.
*Mediante el Info se han socializados piezas comunicativas alusivas a temas ambientales.
</t>
  </si>
  <si>
    <t>*Luminarias en Total 1039, durante los años 2020y 2021 se reemplazaron 185 y en el transcurso del año 2022 se han reemplazado 174, quedan Pendiente por reemplazar 680 luminarias % de reemplazo 34, 55%</t>
  </si>
  <si>
    <t>*Se realizan mantenimeintos mensuales a la planta elecrica mediante proveedor externo quien deja constancia en informe.
*Al Sistema de climatizacion se divide en 2, equipos pequeños tipo mini split cuyo mantenimiento es realizado por personal interno y equipos grandes y medianos cuyo mantenimiento es realizado por proveedor externo</t>
  </si>
  <si>
    <t>*Se han reemplazado 57 elementos hidrosanitarios por ahorradores, quedan pendientes 5 puntos.</t>
  </si>
  <si>
    <t>*De acuerdo a necesidades especificas de mantenimiento a la infraestructura fisiza del edificio se han realizado adecuaciones y reparaciones las cuales quedan registradas en el GLPI y en el GEMA. Adicionalmente se realiza mantenimiento preventivo y correctivo a los equipos.</t>
  </si>
  <si>
    <t>23 impresoras programadas a doble cara
4902 resmas de papel utilizadas
655 personas capacitadas en SIGOB
Se cuenta con un plan de medios, donde está programada la socialización permanente de información del SGA</t>
  </si>
  <si>
    <t>1 Plan de mantenimiento de los equipos electronicos y redes electricas.
2 Plan de mantenimiento de la planta electrica.
3. Diseño y actualización del Plan de Emergencias</t>
  </si>
  <si>
    <t>*Se realizan mantenimeintos mensuales a la planta elecrica mediante proveedor externo quien deja constancia en informe.
* El Plan de emergencias se encuentra diseñado, vigente y esta cargado en la página web intitucional</t>
  </si>
  <si>
    <t>El jueves 27 de octubre 2022 se realizó un simulacro en la sede central.
*Se realizan mantenimeintos mensuales a la planta elecrica mediante proveedor externo quien deja constancia en informe.
* El Plan de emergencias se encuentra diseñado, vigente y esta cargado en la página web intitucional</t>
  </si>
  <si>
    <t>A corte de  septiembre 30 de 2022, según el CRONOGRAMA DE
MANTENIMIENTO PREVENTIVO se programaron 1.161 mantenimientos preventivos de los cuales se ejecutaron 1.161, alcanzando un 100 % en el indicador de gestión.</t>
  </si>
  <si>
    <t>*De acuerdo a necesidades especificas de mantenimiento a la infraestructura fisica del edificio se han realizado adecuaciones y reparaciones las cuales quedan registradas en el GLPI y en el GEMA, por ejemplo pintura de pasillos, adecuacion sala de juntas a la oficina de Desarrollo econimico, entre otros. Adicionalmente se realiza mantenimiento preventivo y correctivo a los equipos.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</si>
</sst>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A10B0A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18"/>
      <name val="Arial"/>
      <family val="2"/>
    </font>
    <font>
      <b/>
      <sz val="16"/>
      <name val="Arial"/>
      <family val="2"/>
    </font>
    <font>
      <b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theme="0" tint="-0.14999847407452621"/>
      <name val="Arial"/>
      <family val="2"/>
    </font>
    <font>
      <b/>
      <sz val="11.5"/>
      <color rgb="FF000000"/>
      <name val="Calibri"/>
      <family val="2"/>
    </font>
    <font>
      <b/>
      <sz val="14"/>
      <color rgb="FF000000"/>
      <name val="Calibri"/>
      <family val="2"/>
    </font>
    <font>
      <sz val="10"/>
      <color rgb="FF000000"/>
      <name val="Calibri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sz val="11"/>
      <color rgb="FF222222"/>
      <name val="Times New Roman"/>
      <family val="1"/>
    </font>
    <font>
      <sz val="1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2F2F2"/>
        <bgColor indexed="64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auto="1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auto="1"/>
      </top>
      <bottom/>
      <diagonal/>
    </border>
  </borders>
  <cellStyleXfs count="11">
    <xf numFmtId="0" fontId="0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186">
    <xf numFmtId="0" fontId="0" fillId="0" borderId="0" xfId="0"/>
    <xf numFmtId="0" fontId="0" fillId="0" borderId="0" xfId="0" applyProtection="1"/>
    <xf numFmtId="0" fontId="1" fillId="0" borderId="0" xfId="0" applyFont="1" applyAlignment="1" applyProtection="1">
      <alignment horizontal="center" vertical="center" wrapText="1"/>
    </xf>
    <xf numFmtId="0" fontId="3" fillId="4" borderId="0" xfId="0" applyFont="1" applyFill="1" applyAlignment="1" applyProtection="1">
      <alignment horizontal="center" vertical="center"/>
    </xf>
    <xf numFmtId="164" fontId="3" fillId="5" borderId="0" xfId="0" applyNumberFormat="1" applyFont="1" applyFill="1" applyAlignment="1" applyProtection="1">
      <alignment horizontal="center" vertical="center"/>
      <protection locked="0"/>
    </xf>
    <xf numFmtId="0" fontId="0" fillId="0" borderId="1" xfId="0" applyBorder="1" applyProtection="1"/>
    <xf numFmtId="0" fontId="0" fillId="3" borderId="1" xfId="0" applyFill="1" applyBorder="1" applyProtection="1"/>
    <xf numFmtId="0" fontId="0" fillId="3" borderId="0" xfId="0" applyFill="1" applyProtection="1"/>
    <xf numFmtId="0" fontId="4" fillId="0" borderId="0" xfId="0" applyFont="1" applyProtection="1"/>
    <xf numFmtId="0" fontId="4" fillId="0" borderId="0" xfId="0" applyFont="1" applyAlignment="1" applyProtection="1">
      <alignment wrapText="1"/>
    </xf>
    <xf numFmtId="0" fontId="2" fillId="0" borderId="0" xfId="0" applyFont="1" applyAlignment="1" applyProtection="1">
      <alignment horizontal="left" vertical="center"/>
    </xf>
    <xf numFmtId="0" fontId="6" fillId="0" borderId="0" xfId="0" applyFont="1" applyAlignment="1" applyProtection="1">
      <alignment vertical="center"/>
    </xf>
    <xf numFmtId="0" fontId="1" fillId="4" borderId="0" xfId="0" applyFont="1" applyFill="1" applyAlignment="1" applyProtection="1">
      <alignment horizontal="center" vertical="center"/>
    </xf>
    <xf numFmtId="0" fontId="7" fillId="0" borderId="0" xfId="0" applyFont="1" applyProtection="1"/>
    <xf numFmtId="0" fontId="7" fillId="0" borderId="0" xfId="0" applyFont="1" applyAlignment="1" applyProtection="1">
      <alignment horizontal="left"/>
    </xf>
    <xf numFmtId="0" fontId="8" fillId="0" borderId="0" xfId="0" applyFont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/>
    </xf>
    <xf numFmtId="0" fontId="5" fillId="3" borderId="3" xfId="0" applyFont="1" applyFill="1" applyBorder="1" applyAlignment="1" applyProtection="1">
      <alignment horizontal="center" vertical="center"/>
      <protection locked="0"/>
    </xf>
    <xf numFmtId="0" fontId="0" fillId="3" borderId="3" xfId="0" applyFont="1" applyFill="1" applyBorder="1" applyAlignment="1" applyProtection="1">
      <alignment horizontal="left" vertical="center"/>
      <protection locked="0"/>
    </xf>
    <xf numFmtId="0" fontId="0" fillId="3" borderId="3" xfId="0" applyFont="1" applyFill="1" applyBorder="1" applyAlignment="1" applyProtection="1">
      <alignment horizontal="left" vertical="center" wrapText="1"/>
      <protection locked="0"/>
    </xf>
    <xf numFmtId="0" fontId="0" fillId="0" borderId="0" xfId="0" applyFont="1" applyProtection="1"/>
    <xf numFmtId="0" fontId="0" fillId="0" borderId="1" xfId="0" applyBorder="1" applyProtection="1">
      <protection locked="0"/>
    </xf>
    <xf numFmtId="0" fontId="1" fillId="7" borderId="2" xfId="0" applyFont="1" applyFill="1" applyBorder="1" applyAlignment="1" applyProtection="1">
      <alignment horizontal="center" vertical="center" wrapText="1"/>
    </xf>
    <xf numFmtId="0" fontId="10" fillId="7" borderId="2" xfId="0" applyFont="1" applyFill="1" applyBorder="1" applyAlignment="1" applyProtection="1">
      <alignment horizontal="center" vertical="center" wrapText="1"/>
    </xf>
    <xf numFmtId="0" fontId="9" fillId="3" borderId="4" xfId="0" applyFont="1" applyFill="1" applyBorder="1" applyAlignment="1" applyProtection="1">
      <alignment vertical="center" wrapText="1"/>
    </xf>
    <xf numFmtId="0" fontId="0" fillId="9" borderId="3" xfId="0" applyFont="1" applyFill="1" applyBorder="1" applyAlignment="1" applyProtection="1">
      <alignment horizontal="left" vertical="center"/>
      <protection locked="0"/>
    </xf>
    <xf numFmtId="0" fontId="0" fillId="10" borderId="3" xfId="0" applyFont="1" applyFill="1" applyBorder="1" applyAlignment="1" applyProtection="1">
      <alignment horizontal="left" vertical="center"/>
      <protection locked="0"/>
    </xf>
    <xf numFmtId="0" fontId="0" fillId="11" borderId="3" xfId="0" applyFont="1" applyFill="1" applyBorder="1" applyAlignment="1" applyProtection="1">
      <alignment horizontal="left" vertical="center"/>
      <protection locked="0"/>
    </xf>
    <xf numFmtId="0" fontId="0" fillId="12" borderId="3" xfId="0" applyFont="1" applyFill="1" applyBorder="1" applyAlignment="1" applyProtection="1">
      <alignment horizontal="left" vertical="center"/>
      <protection locked="0"/>
    </xf>
    <xf numFmtId="0" fontId="0" fillId="13" borderId="3" xfId="0" applyFont="1" applyFill="1" applyBorder="1" applyAlignment="1" applyProtection="1">
      <alignment horizontal="left" vertical="center"/>
      <protection locked="0"/>
    </xf>
    <xf numFmtId="0" fontId="0" fillId="14" borderId="3" xfId="0" applyFont="1" applyFill="1" applyBorder="1" applyAlignment="1" applyProtection="1">
      <alignment horizontal="left" vertical="center"/>
      <protection locked="0"/>
    </xf>
    <xf numFmtId="0" fontId="13" fillId="6" borderId="1" xfId="0" applyFont="1" applyFill="1" applyBorder="1" applyAlignment="1" applyProtection="1">
      <alignment horizontal="center" vertical="center"/>
    </xf>
    <xf numFmtId="0" fontId="13" fillId="6" borderId="1" xfId="0" applyFont="1" applyFill="1" applyBorder="1" applyAlignment="1" applyProtection="1">
      <alignment horizontal="center" vertical="center"/>
      <protection locked="0"/>
    </xf>
    <xf numFmtId="0" fontId="14" fillId="0" borderId="0" xfId="0" applyFont="1" applyProtection="1"/>
    <xf numFmtId="0" fontId="13" fillId="2" borderId="1" xfId="0" applyFont="1" applyFill="1" applyBorder="1" applyAlignment="1" applyProtection="1">
      <alignment horizontal="center" vertical="center"/>
    </xf>
    <xf numFmtId="0" fontId="16" fillId="0" borderId="0" xfId="0" applyFont="1" applyProtection="1"/>
    <xf numFmtId="0" fontId="14" fillId="0" borderId="1" xfId="0" applyFont="1" applyBorder="1" applyAlignment="1" applyProtection="1">
      <alignment horizontal="left" vertical="center"/>
    </xf>
    <xf numFmtId="0" fontId="14" fillId="0" borderId="1" xfId="0" applyFont="1" applyBorder="1" applyAlignment="1" applyProtection="1">
      <alignment horizontal="center" vertical="center"/>
    </xf>
    <xf numFmtId="0" fontId="14" fillId="0" borderId="1" xfId="0" applyFont="1" applyBorder="1" applyProtection="1"/>
    <xf numFmtId="0" fontId="14" fillId="3" borderId="1" xfId="0" applyFont="1" applyFill="1" applyBorder="1" applyProtection="1"/>
    <xf numFmtId="0" fontId="14" fillId="0" borderId="10" xfId="0" applyFont="1" applyFill="1" applyBorder="1" applyAlignment="1" applyProtection="1">
      <alignment horizontal="left" vertical="center" wrapText="1"/>
      <protection locked="0"/>
    </xf>
    <xf numFmtId="0" fontId="14" fillId="0" borderId="0" xfId="0" applyFont="1" applyBorder="1" applyProtection="1"/>
    <xf numFmtId="0" fontId="14" fillId="3" borderId="0" xfId="0" applyFont="1" applyFill="1" applyBorder="1" applyProtection="1"/>
    <xf numFmtId="0" fontId="0" fillId="3" borderId="0" xfId="0" applyFill="1" applyBorder="1" applyProtection="1"/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9" fontId="0" fillId="0" borderId="5" xfId="0" applyNumberFormat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/>
    <xf numFmtId="0" fontId="1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textRotation="90" wrapText="1"/>
    </xf>
    <xf numFmtId="164" fontId="0" fillId="0" borderId="5" xfId="0" applyNumberFormat="1" applyBorder="1" applyAlignment="1">
      <alignment horizontal="center" vertical="center" wrapText="1"/>
    </xf>
    <xf numFmtId="0" fontId="15" fillId="0" borderId="0" xfId="0" applyFont="1" applyAlignment="1" applyProtection="1">
      <alignment vertical="center"/>
      <protection locked="0"/>
    </xf>
    <xf numFmtId="0" fontId="15" fillId="17" borderId="18" xfId="0" applyFont="1" applyFill="1" applyBorder="1" applyAlignment="1" applyProtection="1">
      <alignment vertical="center"/>
      <protection locked="0"/>
    </xf>
    <xf numFmtId="0" fontId="15" fillId="17" borderId="19" xfId="0" applyFont="1" applyFill="1" applyBorder="1" applyAlignment="1" applyProtection="1">
      <alignment vertical="center"/>
      <protection locked="0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8" fillId="0" borderId="20" xfId="0" applyFont="1" applyBorder="1" applyAlignment="1">
      <alignment horizontal="center" vertical="center" wrapText="1"/>
    </xf>
    <xf numFmtId="0" fontId="19" fillId="5" borderId="22" xfId="0" applyFont="1" applyFill="1" applyBorder="1" applyAlignment="1">
      <alignment vertical="center" wrapText="1"/>
    </xf>
    <xf numFmtId="0" fontId="19" fillId="5" borderId="25" xfId="0" applyFont="1" applyFill="1" applyBorder="1" applyAlignment="1">
      <alignment vertical="center" wrapText="1"/>
    </xf>
    <xf numFmtId="0" fontId="19" fillId="5" borderId="29" xfId="0" applyFont="1" applyFill="1" applyBorder="1" applyAlignment="1">
      <alignment vertical="center" wrapText="1"/>
    </xf>
    <xf numFmtId="0" fontId="19" fillId="5" borderId="23" xfId="0" applyFont="1" applyFill="1" applyBorder="1" applyAlignment="1">
      <alignment vertical="center" wrapText="1"/>
    </xf>
    <xf numFmtId="0" fontId="19" fillId="5" borderId="21" xfId="0" applyFont="1" applyFill="1" applyBorder="1" applyAlignment="1">
      <alignment vertical="center" wrapText="1"/>
    </xf>
    <xf numFmtId="0" fontId="19" fillId="5" borderId="24" xfId="0" applyFont="1" applyFill="1" applyBorder="1" applyAlignment="1">
      <alignment vertical="center" wrapText="1"/>
    </xf>
    <xf numFmtId="0" fontId="20" fillId="0" borderId="0" xfId="0" applyFont="1" applyProtection="1"/>
    <xf numFmtId="0" fontId="20" fillId="0" borderId="0" xfId="0" applyFont="1" applyAlignment="1" applyProtection="1">
      <alignment horizontal="center" wrapText="1"/>
    </xf>
    <xf numFmtId="0" fontId="22" fillId="8" borderId="7" xfId="0" applyFont="1" applyFill="1" applyBorder="1" applyAlignment="1" applyProtection="1">
      <alignment horizontal="center" vertical="center" wrapText="1"/>
    </xf>
    <xf numFmtId="0" fontId="22" fillId="4" borderId="9" xfId="0" applyFont="1" applyFill="1" applyBorder="1" applyAlignment="1" applyProtection="1">
      <alignment horizontal="center" vertical="center" wrapText="1"/>
    </xf>
    <xf numFmtId="0" fontId="22" fillId="8" borderId="9" xfId="0" applyFont="1" applyFill="1" applyBorder="1" applyAlignment="1" applyProtection="1">
      <alignment horizontal="center" vertical="top" wrapText="1"/>
    </xf>
    <xf numFmtId="0" fontId="21" fillId="16" borderId="5" xfId="0" applyFont="1" applyFill="1" applyBorder="1" applyAlignment="1">
      <alignment horizontal="center" vertical="center"/>
    </xf>
    <xf numFmtId="0" fontId="21" fillId="16" borderId="5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 applyProtection="1">
      <alignment horizontal="left" vertical="center" wrapText="1"/>
      <protection locked="0"/>
    </xf>
    <xf numFmtId="164" fontId="20" fillId="0" borderId="10" xfId="0" applyNumberFormat="1" applyFont="1" applyFill="1" applyBorder="1" applyAlignment="1" applyProtection="1">
      <alignment horizontal="center" vertical="center" wrapText="1"/>
    </xf>
    <xf numFmtId="164" fontId="21" fillId="0" borderId="10" xfId="0" applyNumberFormat="1" applyFont="1" applyFill="1" applyBorder="1" applyAlignment="1" applyProtection="1">
      <alignment horizontal="center" vertical="center"/>
    </xf>
    <xf numFmtId="164" fontId="21" fillId="15" borderId="10" xfId="0" applyNumberFormat="1" applyFont="1" applyFill="1" applyBorder="1" applyAlignment="1" applyProtection="1">
      <alignment horizontal="center" vertical="center"/>
    </xf>
    <xf numFmtId="1" fontId="21" fillId="15" borderId="15" xfId="0" applyNumberFormat="1" applyFont="1" applyFill="1" applyBorder="1" applyAlignment="1" applyProtection="1">
      <alignment horizontal="center" vertical="center"/>
    </xf>
    <xf numFmtId="9" fontId="20" fillId="0" borderId="5" xfId="0" applyNumberFormat="1" applyFont="1" applyBorder="1" applyAlignment="1" applyProtection="1">
      <alignment horizontal="center" vertical="center"/>
    </xf>
    <xf numFmtId="0" fontId="20" fillId="0" borderId="5" xfId="0" applyFont="1" applyBorder="1" applyProtection="1"/>
    <xf numFmtId="0" fontId="20" fillId="0" borderId="5" xfId="0" applyFont="1" applyBorder="1" applyAlignment="1" applyProtection="1">
      <alignment horizontal="center" vertical="center"/>
    </xf>
    <xf numFmtId="0" fontId="20" fillId="10" borderId="5" xfId="0" applyFont="1" applyFill="1" applyBorder="1" applyAlignment="1" applyProtection="1">
      <alignment horizontal="left" vertical="center" wrapText="1"/>
      <protection locked="0"/>
    </xf>
    <xf numFmtId="0" fontId="20" fillId="3" borderId="5" xfId="0" applyFont="1" applyFill="1" applyBorder="1" applyAlignment="1" applyProtection="1">
      <alignment horizontal="left" vertical="center" wrapText="1"/>
      <protection locked="0"/>
    </xf>
    <xf numFmtId="0" fontId="20" fillId="0" borderId="5" xfId="0" applyFont="1" applyBorder="1" applyAlignment="1" applyProtection="1">
      <alignment horizontal="center" vertical="center" wrapText="1"/>
      <protection locked="0"/>
    </xf>
    <xf numFmtId="0" fontId="20" fillId="10" borderId="11" xfId="0" applyFont="1" applyFill="1" applyBorder="1" applyAlignment="1" applyProtection="1">
      <alignment horizontal="left" vertical="center" wrapText="1"/>
      <protection locked="0"/>
    </xf>
    <xf numFmtId="0" fontId="20" fillId="10" borderId="5" xfId="0" applyFont="1" applyFill="1" applyBorder="1" applyAlignment="1">
      <alignment horizontal="left" vertical="center"/>
    </xf>
    <xf numFmtId="0" fontId="20" fillId="10" borderId="5" xfId="0" applyFont="1" applyFill="1" applyBorder="1" applyAlignment="1">
      <alignment horizontal="left" vertical="center" wrapText="1"/>
    </xf>
    <xf numFmtId="0" fontId="20" fillId="0" borderId="0" xfId="0" applyFont="1" applyAlignment="1" applyProtection="1">
      <alignment vertical="center"/>
    </xf>
    <xf numFmtId="0" fontId="20" fillId="3" borderId="0" xfId="0" applyFont="1" applyFill="1" applyBorder="1" applyAlignment="1">
      <alignment horizontal="center" vertical="center" wrapText="1"/>
    </xf>
    <xf numFmtId="0" fontId="20" fillId="0" borderId="0" xfId="0" applyFont="1" applyBorder="1"/>
    <xf numFmtId="0" fontId="23" fillId="0" borderId="0" xfId="0" applyFont="1" applyFill="1" applyAlignment="1">
      <alignment vertical="top" wrapText="1"/>
    </xf>
    <xf numFmtId="0" fontId="20" fillId="0" borderId="0" xfId="0" applyFont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 wrapText="1"/>
    </xf>
    <xf numFmtId="0" fontId="20" fillId="0" borderId="0" xfId="0" applyFont="1" applyAlignment="1" applyProtection="1">
      <alignment wrapText="1"/>
    </xf>
    <xf numFmtId="0" fontId="20" fillId="10" borderId="5" xfId="0" applyFont="1" applyFill="1" applyBorder="1" applyAlignment="1">
      <alignment horizontal="center" vertical="center" wrapText="1"/>
    </xf>
    <xf numFmtId="0" fontId="24" fillId="10" borderId="5" xfId="0" applyFont="1" applyFill="1" applyBorder="1" applyAlignment="1" applyProtection="1">
      <alignment horizontal="left" vertical="center" wrapText="1"/>
      <protection locked="0"/>
    </xf>
    <xf numFmtId="0" fontId="24" fillId="10" borderId="11" xfId="0" applyFont="1" applyFill="1" applyBorder="1" applyAlignment="1" applyProtection="1">
      <alignment horizontal="left" vertical="center" wrapText="1"/>
      <protection locked="0"/>
    </xf>
    <xf numFmtId="0" fontId="24" fillId="10" borderId="11" xfId="0" applyFont="1" applyFill="1" applyBorder="1" applyAlignment="1" applyProtection="1">
      <alignment horizontal="center" vertical="center" wrapText="1"/>
      <protection locked="0"/>
    </xf>
    <xf numFmtId="164" fontId="20" fillId="0" borderId="10" xfId="0" applyNumberFormat="1" applyFont="1" applyFill="1" applyBorder="1" applyAlignment="1" applyProtection="1">
      <alignment horizontal="center" vertical="center" wrapText="1"/>
    </xf>
    <xf numFmtId="164" fontId="21" fillId="15" borderId="10" xfId="0" applyNumberFormat="1" applyFont="1" applyFill="1" applyBorder="1" applyAlignment="1" applyProtection="1">
      <alignment horizontal="center" vertical="center"/>
    </xf>
    <xf numFmtId="164" fontId="21" fillId="0" borderId="10" xfId="0" applyNumberFormat="1" applyFont="1" applyFill="1" applyBorder="1" applyAlignment="1" applyProtection="1">
      <alignment horizontal="center" vertical="center"/>
    </xf>
    <xf numFmtId="0" fontId="25" fillId="0" borderId="5" xfId="0" applyFont="1" applyFill="1" applyBorder="1" applyAlignment="1" applyProtection="1">
      <alignment horizontal="left" vertical="center" wrapText="1"/>
      <protection locked="0"/>
    </xf>
    <xf numFmtId="0" fontId="25" fillId="10" borderId="5" xfId="0" applyFont="1" applyFill="1" applyBorder="1" applyAlignment="1" applyProtection="1">
      <alignment horizontal="left" vertical="center" wrapText="1"/>
      <protection locked="0"/>
    </xf>
    <xf numFmtId="0" fontId="25" fillId="0" borderId="5" xfId="0" applyFont="1" applyBorder="1" applyAlignment="1" applyProtection="1">
      <alignment horizontal="center" vertical="center" wrapText="1"/>
      <protection locked="0"/>
    </xf>
    <xf numFmtId="0" fontId="25" fillId="3" borderId="5" xfId="0" applyFont="1" applyFill="1" applyBorder="1" applyAlignment="1" applyProtection="1">
      <alignment horizontal="left" vertical="center" wrapText="1"/>
      <protection locked="0"/>
    </xf>
    <xf numFmtId="9" fontId="25" fillId="0" borderId="5" xfId="0" applyNumberFormat="1" applyFont="1" applyBorder="1" applyAlignment="1" applyProtection="1">
      <alignment horizontal="center" vertical="center"/>
    </xf>
    <xf numFmtId="164" fontId="26" fillId="15" borderId="10" xfId="0" applyNumberFormat="1" applyFont="1" applyFill="1" applyBorder="1" applyAlignment="1" applyProtection="1">
      <alignment horizontal="center" vertical="center"/>
    </xf>
    <xf numFmtId="0" fontId="25" fillId="0" borderId="5" xfId="0" applyFont="1" applyBorder="1" applyAlignment="1">
      <alignment horizontal="left" vertical="center" wrapText="1"/>
    </xf>
    <xf numFmtId="0" fontId="25" fillId="0" borderId="5" xfId="0" applyFont="1" applyBorder="1" applyAlignment="1">
      <alignment vertical="center" wrapText="1"/>
    </xf>
    <xf numFmtId="0" fontId="21" fillId="3" borderId="0" xfId="0" applyFont="1" applyFill="1" applyBorder="1" applyAlignment="1" applyProtection="1">
      <alignment vertical="center"/>
    </xf>
    <xf numFmtId="0" fontId="21" fillId="3" borderId="0" xfId="0" applyFont="1" applyFill="1" applyBorder="1" applyAlignment="1" applyProtection="1">
      <alignment horizontal="right" vertical="center"/>
    </xf>
    <xf numFmtId="0" fontId="21" fillId="3" borderId="0" xfId="0" applyFont="1" applyFill="1" applyBorder="1" applyAlignment="1" applyProtection="1">
      <alignment vertical="center" wrapText="1"/>
    </xf>
    <xf numFmtId="0" fontId="20" fillId="0" borderId="5" xfId="0" applyFont="1" applyBorder="1" applyAlignment="1" applyProtection="1">
      <alignment vertical="center" wrapText="1"/>
    </xf>
    <xf numFmtId="0" fontId="20" fillId="0" borderId="5" xfId="0" applyFont="1" applyBorder="1" applyAlignment="1" applyProtection="1">
      <alignment horizontal="left" vertical="center" wrapText="1"/>
    </xf>
    <xf numFmtId="0" fontId="20" fillId="0" borderId="0" xfId="0" applyFont="1" applyAlignment="1" applyProtection="1">
      <alignment horizontal="left" vertical="center"/>
    </xf>
    <xf numFmtId="0" fontId="21" fillId="0" borderId="5" xfId="0" applyFont="1" applyFill="1" applyBorder="1" applyAlignment="1">
      <alignment horizontal="center" vertical="center" wrapText="1"/>
    </xf>
    <xf numFmtId="0" fontId="20" fillId="0" borderId="0" xfId="0" applyFont="1" applyFill="1" applyProtection="1"/>
    <xf numFmtId="0" fontId="24" fillId="0" borderId="0" xfId="0" applyFont="1" applyAlignment="1" applyProtection="1">
      <alignment horizontal="center" vertical="center"/>
    </xf>
    <xf numFmtId="0" fontId="22" fillId="3" borderId="0" xfId="0" applyFont="1" applyFill="1" applyBorder="1" applyAlignment="1" applyProtection="1">
      <alignment vertical="center"/>
    </xf>
    <xf numFmtId="0" fontId="22" fillId="10" borderId="5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vertical="top" wrapText="1"/>
    </xf>
    <xf numFmtId="0" fontId="24" fillId="0" borderId="0" xfId="0" applyFont="1" applyProtection="1"/>
    <xf numFmtId="0" fontId="21" fillId="10" borderId="5" xfId="0" applyFont="1" applyFill="1" applyBorder="1" applyAlignment="1">
      <alignment horizontal="left" vertical="center" wrapText="1"/>
    </xf>
    <xf numFmtId="0" fontId="21" fillId="10" borderId="11" xfId="0" applyFont="1" applyFill="1" applyBorder="1" applyAlignment="1" applyProtection="1">
      <alignment horizontal="left" vertical="center" wrapText="1"/>
      <protection locked="0"/>
    </xf>
    <xf numFmtId="0" fontId="20" fillId="0" borderId="5" xfId="0" applyFont="1" applyFill="1" applyBorder="1" applyAlignment="1" applyProtection="1">
      <alignment horizontal="left" vertical="center" wrapText="1"/>
      <protection locked="0"/>
    </xf>
    <xf numFmtId="0" fontId="20" fillId="0" borderId="5" xfId="0" applyFont="1" applyFill="1" applyBorder="1" applyAlignment="1">
      <alignment horizontal="left" vertical="center" wrapText="1"/>
    </xf>
    <xf numFmtId="0" fontId="24" fillId="0" borderId="11" xfId="0" applyFont="1" applyFill="1" applyBorder="1" applyAlignment="1" applyProtection="1">
      <alignment horizontal="left" vertical="center" wrapText="1"/>
      <protection locked="0"/>
    </xf>
    <xf numFmtId="0" fontId="20" fillId="0" borderId="0" xfId="0" applyFont="1" applyBorder="1" applyAlignment="1" applyProtection="1">
      <alignment horizontal="center" vertical="center"/>
    </xf>
    <xf numFmtId="0" fontId="21" fillId="3" borderId="0" xfId="0" applyFont="1" applyFill="1" applyBorder="1" applyAlignment="1" applyProtection="1">
      <alignment horizontal="left" vertical="center" wrapText="1"/>
      <protection locked="0"/>
    </xf>
    <xf numFmtId="0" fontId="24" fillId="3" borderId="0" xfId="0" applyFont="1" applyFill="1" applyBorder="1" applyAlignment="1">
      <alignment horizontal="left" vertical="center" wrapText="1"/>
    </xf>
    <xf numFmtId="0" fontId="20" fillId="3" borderId="0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20" fillId="0" borderId="0" xfId="0" applyFont="1" applyBorder="1" applyAlignment="1">
      <alignment horizontal="left" vertical="center" wrapText="1"/>
    </xf>
    <xf numFmtId="0" fontId="20" fillId="0" borderId="0" xfId="0" applyFont="1" applyBorder="1" applyAlignment="1" applyProtection="1">
      <alignment horizontal="center" vertical="center" wrapText="1"/>
      <protection locked="0"/>
    </xf>
    <xf numFmtId="164" fontId="20" fillId="0" borderId="0" xfId="0" applyNumberFormat="1" applyFont="1" applyFill="1" applyBorder="1" applyAlignment="1" applyProtection="1">
      <alignment horizontal="center" vertical="center" wrapText="1"/>
    </xf>
    <xf numFmtId="164" fontId="21" fillId="0" borderId="0" xfId="0" applyNumberFormat="1" applyFont="1" applyFill="1" applyBorder="1" applyAlignment="1" applyProtection="1">
      <alignment horizontal="center" vertical="center"/>
    </xf>
    <xf numFmtId="0" fontId="20" fillId="0" borderId="0" xfId="0" applyFont="1" applyBorder="1" applyProtection="1"/>
    <xf numFmtId="0" fontId="27" fillId="14" borderId="0" xfId="0" applyFont="1" applyFill="1" applyBorder="1" applyAlignment="1">
      <alignment horizontal="left" vertical="center" wrapText="1"/>
    </xf>
    <xf numFmtId="0" fontId="21" fillId="14" borderId="0" xfId="0" applyFont="1" applyFill="1" applyBorder="1" applyAlignment="1">
      <alignment horizontal="left" vertical="center" wrapText="1"/>
    </xf>
    <xf numFmtId="0" fontId="28" fillId="14" borderId="0" xfId="0" applyFont="1" applyFill="1" applyBorder="1" applyAlignment="1">
      <alignment horizontal="left" vertical="center" wrapText="1"/>
    </xf>
    <xf numFmtId="0" fontId="20" fillId="14" borderId="0" xfId="0" applyFont="1" applyFill="1" applyBorder="1" applyAlignment="1">
      <alignment horizontal="left" vertical="center" wrapText="1"/>
    </xf>
    <xf numFmtId="0" fontId="21" fillId="0" borderId="5" xfId="0" applyFont="1" applyFill="1" applyBorder="1" applyAlignment="1" applyProtection="1">
      <alignment horizontal="center" vertical="center" wrapText="1"/>
    </xf>
    <xf numFmtId="0" fontId="20" fillId="0" borderId="5" xfId="0" applyFont="1" applyFill="1" applyBorder="1" applyAlignment="1" applyProtection="1">
      <alignment horizontal="left" vertical="center" wrapText="1"/>
    </xf>
    <xf numFmtId="164" fontId="20" fillId="0" borderId="5" xfId="0" applyNumberFormat="1" applyFont="1" applyFill="1" applyBorder="1" applyAlignment="1" applyProtection="1">
      <alignment horizontal="center" vertical="center" wrapText="1"/>
    </xf>
    <xf numFmtId="164" fontId="21" fillId="0" borderId="5" xfId="0" applyNumberFormat="1" applyFont="1" applyFill="1" applyBorder="1" applyAlignment="1" applyProtection="1">
      <alignment horizontal="center" vertical="center"/>
    </xf>
    <xf numFmtId="164" fontId="21" fillId="15" borderId="5" xfId="0" applyNumberFormat="1" applyFont="1" applyFill="1" applyBorder="1" applyAlignment="1" applyProtection="1">
      <alignment horizontal="center" vertical="center"/>
    </xf>
    <xf numFmtId="1" fontId="21" fillId="15" borderId="16" xfId="0" applyNumberFormat="1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Fill="1" applyBorder="1" applyAlignment="1">
      <alignment horizontal="center" vertical="center"/>
    </xf>
    <xf numFmtId="1" fontId="21" fillId="0" borderId="0" xfId="0" applyNumberFormat="1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 applyProtection="1">
      <alignment vertical="center"/>
    </xf>
    <xf numFmtId="0" fontId="20" fillId="0" borderId="0" xfId="0" applyFont="1" applyFill="1" applyAlignment="1" applyProtection="1">
      <alignment vertical="center"/>
    </xf>
    <xf numFmtId="0" fontId="20" fillId="0" borderId="0" xfId="0" applyFont="1" applyFill="1" applyBorder="1" applyAlignment="1" applyProtection="1">
      <alignment vertical="center" wrapText="1"/>
    </xf>
    <xf numFmtId="0" fontId="21" fillId="16" borderId="5" xfId="0" applyFont="1" applyFill="1" applyBorder="1" applyAlignment="1">
      <alignment horizontal="center" vertical="center"/>
    </xf>
    <xf numFmtId="0" fontId="22" fillId="8" borderId="7" xfId="0" applyFont="1" applyFill="1" applyBorder="1" applyAlignment="1" applyProtection="1">
      <alignment horizontal="center" vertical="center" wrapText="1"/>
    </xf>
    <xf numFmtId="0" fontId="22" fillId="8" borderId="9" xfId="0" applyFont="1" applyFill="1" applyBorder="1" applyAlignment="1" applyProtection="1">
      <alignment horizontal="center" vertical="center" wrapText="1"/>
    </xf>
    <xf numFmtId="0" fontId="22" fillId="8" borderId="13" xfId="0" applyFont="1" applyFill="1" applyBorder="1" applyAlignment="1" applyProtection="1">
      <alignment horizontal="center" vertical="center" wrapText="1"/>
    </xf>
    <xf numFmtId="0" fontId="22" fillId="8" borderId="14" xfId="0" applyFont="1" applyFill="1" applyBorder="1" applyAlignment="1" applyProtection="1">
      <alignment horizontal="center" vertical="center" wrapText="1"/>
    </xf>
    <xf numFmtId="0" fontId="21" fillId="8" borderId="8" xfId="0" applyFont="1" applyFill="1" applyBorder="1" applyAlignment="1" applyProtection="1">
      <alignment horizontal="center" vertical="center" wrapText="1"/>
    </xf>
    <xf numFmtId="0" fontId="21" fillId="8" borderId="26" xfId="0" applyFont="1" applyFill="1" applyBorder="1" applyAlignment="1" applyProtection="1">
      <alignment horizontal="center" vertical="center" wrapText="1"/>
    </xf>
    <xf numFmtId="0" fontId="21" fillId="8" borderId="7" xfId="0" applyFont="1" applyFill="1" applyBorder="1" applyAlignment="1" applyProtection="1">
      <alignment horizontal="center" vertical="center" wrapText="1"/>
    </xf>
    <xf numFmtId="0" fontId="21" fillId="8" borderId="11" xfId="0" applyFont="1" applyFill="1" applyBorder="1" applyAlignment="1" applyProtection="1">
      <alignment horizontal="center" vertical="center" wrapText="1"/>
    </xf>
    <xf numFmtId="0" fontId="21" fillId="8" borderId="27" xfId="0" applyFont="1" applyFill="1" applyBorder="1" applyAlignment="1" applyProtection="1">
      <alignment horizontal="center" vertical="center" wrapText="1"/>
    </xf>
    <xf numFmtId="0" fontId="21" fillId="8" borderId="28" xfId="0" applyFont="1" applyFill="1" applyBorder="1" applyAlignment="1" applyProtection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0" borderId="21" xfId="0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0" fontId="19" fillId="0" borderId="32" xfId="0" applyFont="1" applyBorder="1" applyAlignment="1">
      <alignment horizontal="center" vertical="center" wrapText="1"/>
    </xf>
    <xf numFmtId="0" fontId="19" fillId="0" borderId="31" xfId="0" applyFont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 wrapText="1"/>
    </xf>
  </cellXfs>
  <cellStyles count="11">
    <cellStyle name="Hipervínculo" xfId="1" builtinId="8" hidden="1"/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 visitado" xfId="2" builtinId="9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Normal" xfId="0" builtinId="0"/>
  </cellStyles>
  <dxfs count="73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2499465926084170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0" tint="-0.2499465926084170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rgb="FFFFFF0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FFFF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FFFF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3300"/>
      <color rgb="FFB01B1E"/>
      <color rgb="FFA10B0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4276725</xdr:colOff>
      <xdr:row>4</xdr:row>
      <xdr:rowOff>0</xdr:rowOff>
    </xdr:from>
    <xdr:to>
      <xdr:col>4</xdr:col>
      <xdr:colOff>133350</xdr:colOff>
      <xdr:row>11</xdr:row>
      <xdr:rowOff>152400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7820025" y="1498600"/>
          <a:ext cx="2841625" cy="1397000"/>
        </a:xfrm>
        <a:prstGeom prst="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n-US" sz="1400" b="1" baseline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n-US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Este formulario incluye datos de  ejemplo sólo para</a:t>
          </a:r>
          <a:r>
            <a:rPr lang="en-US" sz="14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generar reflexión. </a:t>
          </a:r>
          <a:r>
            <a:rPr lang="en-US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No dude en editar como mejor le parezca.</a:t>
          </a:r>
        </a:p>
        <a:p>
          <a:pPr algn="ctr"/>
          <a:endParaRPr lang="en-US" sz="1200" b="1">
            <a:solidFill>
              <a:schemeClr val="tx1"/>
            </a:solidFill>
          </a:endParaRPr>
        </a:p>
        <a:p>
          <a:pPr algn="ctr"/>
          <a:r>
            <a:rPr lang="en-US" sz="1200" b="1">
              <a:solidFill>
                <a:schemeClr val="tx1"/>
              </a:solidFill>
            </a:rPr>
            <a:t>(</a:t>
          </a:r>
          <a:r>
            <a:rPr lang="en-US" sz="1200" b="0">
              <a:solidFill>
                <a:schemeClr val="tx1"/>
              </a:solidFill>
            </a:rPr>
            <a:t>N</a:t>
          </a:r>
          <a:r>
            <a:rPr lang="en-US" sz="1200" b="1">
              <a:solidFill>
                <a:schemeClr val="tx1"/>
              </a:solidFill>
            </a:rPr>
            <a:t>o se olvide borrar este cuadro.)</a:t>
          </a:r>
        </a:p>
      </xdr:txBody>
    </xdr:sp>
    <xdr:clientData/>
  </xdr:twoCellAnchor>
  <xdr:twoCellAnchor>
    <xdr:from>
      <xdr:col>0</xdr:col>
      <xdr:colOff>47625</xdr:colOff>
      <xdr:row>0</xdr:row>
      <xdr:rowOff>123825</xdr:rowOff>
    </xdr:from>
    <xdr:to>
      <xdr:col>2</xdr:col>
      <xdr:colOff>6276975</xdr:colOff>
      <xdr:row>0</xdr:row>
      <xdr:rowOff>800100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47625" y="123825"/>
          <a:ext cx="8534400" cy="676275"/>
          <a:chOff x="238125" y="47625"/>
          <a:chExt cx="9191625" cy="638175"/>
        </a:xfrm>
      </xdr:grpSpPr>
      <xdr:sp macro="" textlink="">
        <xdr:nvSpPr>
          <xdr:cNvPr id="5" name="4 Rectángulo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238125" y="47625"/>
            <a:ext cx="1676400" cy="638175"/>
          </a:xfrm>
          <a:prstGeom prst="rect">
            <a:avLst/>
          </a:prstGeom>
          <a:noFill/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MX" sz="11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LOGOTIPO</a:t>
            </a:r>
            <a:r>
              <a:rPr lang="es-MX" sz="11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LA ORGANIZACIÓN</a:t>
            </a:r>
            <a:endParaRPr lang="es-MX" sz="11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" name="5 Rectángulo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1914525" y="47625"/>
            <a:ext cx="5838825" cy="638175"/>
          </a:xfrm>
          <a:prstGeom prst="rect">
            <a:avLst/>
          </a:prstGeom>
          <a:noFill/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s-MX" sz="11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Nombre</a:t>
            </a:r>
            <a:r>
              <a:rPr lang="es-MX" sz="11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del documento:</a:t>
            </a:r>
          </a:p>
          <a:p>
            <a:pPr algn="l"/>
            <a:r>
              <a:rPr lang="es-MX" sz="16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Registro COTO - Listado de partes interesadas</a:t>
            </a:r>
          </a:p>
          <a:p>
            <a:pPr algn="l"/>
            <a:endParaRPr lang="es-MX" sz="11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7" name="6 Rectángulo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7753350" y="47625"/>
            <a:ext cx="1676400" cy="638175"/>
          </a:xfrm>
          <a:prstGeom prst="rect">
            <a:avLst/>
          </a:prstGeom>
          <a:noFill/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MX" sz="11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Código: EID-REG-37</a:t>
            </a:r>
          </a:p>
          <a:p>
            <a:pPr algn="l"/>
            <a:r>
              <a:rPr lang="es-MX" sz="11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Fecha:   Oct</a:t>
            </a:r>
            <a:r>
              <a:rPr lang="es-MX" sz="11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2016</a:t>
            </a:r>
            <a:endParaRPr lang="es-MX" sz="11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/>
            <a:r>
              <a:rPr lang="es-MX" sz="11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Revisión: 0.0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3498850</xdr:colOff>
      <xdr:row>37</xdr:row>
      <xdr:rowOff>57150</xdr:rowOff>
    </xdr:from>
    <xdr:to>
      <xdr:col>4</xdr:col>
      <xdr:colOff>1003300</xdr:colOff>
      <xdr:row>43</xdr:row>
      <xdr:rowOff>19049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5708650" y="7397750"/>
          <a:ext cx="2838450" cy="1028699"/>
        </a:xfrm>
        <a:prstGeom prst="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Este formulario incluye datos de  ejemplo sólo para</a:t>
          </a:r>
          <a:r>
            <a:rPr lang="en-US" sz="12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generar reflexión. </a:t>
          </a:r>
          <a:r>
            <a:rPr lang="en-US" sz="1200" b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 dude en editar como mejor le parezca.</a:t>
          </a:r>
          <a:endParaRPr lang="es-MX" sz="1200" b="1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n-US" sz="1200" b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(No se olvide borrar este cuadro.)</a:t>
          </a:r>
          <a:endParaRPr lang="es-MX" sz="1200" b="1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85725</xdr:colOff>
      <xdr:row>0</xdr:row>
      <xdr:rowOff>76200</xdr:rowOff>
    </xdr:from>
    <xdr:to>
      <xdr:col>5</xdr:col>
      <xdr:colOff>647700</xdr:colOff>
      <xdr:row>0</xdr:row>
      <xdr:rowOff>752475</xdr:rowOff>
    </xdr:to>
    <xdr:grpSp>
      <xdr:nvGrpSpPr>
        <xdr:cNvPr id="12" name="11 Grupo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pSpPr/>
      </xdr:nvGrpSpPr>
      <xdr:grpSpPr>
        <a:xfrm>
          <a:off x="85725" y="76200"/>
          <a:ext cx="8582025" cy="676275"/>
          <a:chOff x="238125" y="47625"/>
          <a:chExt cx="9191625" cy="638175"/>
        </a:xfrm>
      </xdr:grpSpPr>
      <xdr:sp macro="" textlink="">
        <xdr:nvSpPr>
          <xdr:cNvPr id="13" name="12 Rectángulo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238125" y="47625"/>
            <a:ext cx="1676400" cy="638175"/>
          </a:xfrm>
          <a:prstGeom prst="rect">
            <a:avLst/>
          </a:prstGeom>
          <a:noFill/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MX" sz="11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LOGOTIPO</a:t>
            </a:r>
            <a:r>
              <a:rPr lang="es-MX" sz="11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LA ORGANIZACIÓN</a:t>
            </a:r>
            <a:endParaRPr lang="es-MX" sz="11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4" name="13 Rectángulo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1914525" y="47625"/>
            <a:ext cx="5838825" cy="638175"/>
          </a:xfrm>
          <a:prstGeom prst="rect">
            <a:avLst/>
          </a:prstGeom>
          <a:noFill/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s-MX" sz="11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Nombre</a:t>
            </a:r>
            <a:r>
              <a:rPr lang="es-MX" sz="11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del documento:</a:t>
            </a:r>
          </a:p>
          <a:p>
            <a:pPr algn="l"/>
            <a:r>
              <a:rPr lang="es-MX" sz="16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Registro COTO - Cuestiones de la organización</a:t>
            </a:r>
          </a:p>
          <a:p>
            <a:pPr algn="l"/>
            <a:endParaRPr lang="es-MX" sz="11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5" name="14 Rectángulo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7753350" y="47625"/>
            <a:ext cx="1676400" cy="638175"/>
          </a:xfrm>
          <a:prstGeom prst="rect">
            <a:avLst/>
          </a:prstGeom>
          <a:noFill/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MX" sz="11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Código: EID-REG-37</a:t>
            </a:r>
          </a:p>
          <a:p>
            <a:pPr algn="l"/>
            <a:r>
              <a:rPr lang="es-MX" sz="11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Fecha:   Oct</a:t>
            </a:r>
            <a:r>
              <a:rPr lang="es-MX" sz="11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2016</a:t>
            </a:r>
            <a:endParaRPr lang="es-MX" sz="11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/>
            <a:r>
              <a:rPr lang="es-MX" sz="11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Revisión: 0.0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1367118</xdr:colOff>
      <xdr:row>0</xdr:row>
      <xdr:rowOff>40822</xdr:rowOff>
    </xdr:from>
    <xdr:to>
      <xdr:col>14</xdr:col>
      <xdr:colOff>462642</xdr:colOff>
      <xdr:row>8</xdr:row>
      <xdr:rowOff>19232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3761" y="40822"/>
          <a:ext cx="12287250" cy="144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0</xdr:colOff>
      <xdr:row>13</xdr:row>
      <xdr:rowOff>0</xdr:rowOff>
    </xdr:from>
    <xdr:to>
      <xdr:col>14</xdr:col>
      <xdr:colOff>304800</xdr:colOff>
      <xdr:row>13</xdr:row>
      <xdr:rowOff>304800</xdr:rowOff>
    </xdr:to>
    <xdr:sp macro="" textlink="">
      <xdr:nvSpPr>
        <xdr:cNvPr id="6" name="AutoShape 1" descr="https://mail.google.com/mail/u/0/?ui=2&amp;ik=9a06c18891&amp;view=fimg&amp;th=162baad915c621f6&amp;attid=0.1&amp;disp=emb&amp;attbid=ANGjdJ-rlGoovboNNHjqCpnHf1mmBu3Tv6Yr2UXH6FyV7CHWQ-OYXCdtqiW9phnPL02aiIT4ahgouDYcQZm4MVEMu7EVhPo7u5wFYHuTCTeYolQrowOW8zMBXNDjrEw&amp;sz=s0-l75-ft&amp;ats=1523832072747&amp;rm=162baad915c621f6&amp;zw&amp;atsh=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09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14</xdr:col>
      <xdr:colOff>0</xdr:colOff>
      <xdr:row>13</xdr:row>
      <xdr:rowOff>0</xdr:rowOff>
    </xdr:from>
    <xdr:ext cx="304800" cy="304800"/>
    <xdr:sp macro="" textlink="">
      <xdr:nvSpPr>
        <xdr:cNvPr id="8" name="AutoShape 1" descr="https://mail.google.com/mail/u/0/?ui=2&amp;ik=9a06c18891&amp;view=fimg&amp;th=162baad915c621f6&amp;attid=0.1&amp;disp=emb&amp;attbid=ANGjdJ-rlGoovboNNHjqCpnHf1mmBu3Tv6Yr2UXH6FyV7CHWQ-OYXCdtqiW9phnPL02aiIT4ahgouDYcQZm4MVEMu7EVhPo7u5wFYHuTCTeYolQrowOW8zMBXNDjrEw&amp;sz=s0-l75-ft&amp;ats=1523832072747&amp;rm=162baad915c621f6&amp;zw&amp;atsh=1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4754880" y="109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13</xdr:row>
      <xdr:rowOff>0</xdr:rowOff>
    </xdr:from>
    <xdr:ext cx="304800" cy="304800"/>
    <xdr:sp macro="" textlink="">
      <xdr:nvSpPr>
        <xdr:cNvPr id="9" name="AutoShape 1" descr="https://mail.google.com/mail/u/0/?ui=2&amp;ik=9a06c18891&amp;view=fimg&amp;th=162baad915c621f6&amp;attid=0.1&amp;disp=emb&amp;attbid=ANGjdJ-rlGoovboNNHjqCpnHf1mmBu3Tv6Yr2UXH6FyV7CHWQ-OYXCdtqiW9phnPL02aiIT4ahgouDYcQZm4MVEMu7EVhPo7u5wFYHuTCTeYolQrowOW8zMBXNDjrEw&amp;sz=s0-l75-ft&amp;ats=1523832072747&amp;rm=162baad915c621f6&amp;zw&amp;atsh=1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132320" y="109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17</xdr:col>
      <xdr:colOff>0</xdr:colOff>
      <xdr:row>13</xdr:row>
      <xdr:rowOff>0</xdr:rowOff>
    </xdr:from>
    <xdr:ext cx="304800" cy="304800"/>
    <xdr:sp macro="" textlink="">
      <xdr:nvSpPr>
        <xdr:cNvPr id="10" name="AutoShape 1" descr="https://mail.google.com/mail/u/0/?ui=2&amp;ik=9a06c18891&amp;view=fimg&amp;th=162baad915c621f6&amp;attid=0.1&amp;disp=emb&amp;attbid=ANGjdJ-rlGoovboNNHjqCpnHf1mmBu3Tv6Yr2UXH6FyV7CHWQ-OYXCdtqiW9phnPL02aiIT4ahgouDYcQZm4MVEMu7EVhPo7u5wFYHuTCTeYolQrowOW8zMBXNDjrEw&amp;sz=s0-l75-ft&amp;ats=1523832072747&amp;rm=162baad915c621f6&amp;zw&amp;atsh=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9509760" y="109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18</xdr:col>
      <xdr:colOff>0</xdr:colOff>
      <xdr:row>13</xdr:row>
      <xdr:rowOff>0</xdr:rowOff>
    </xdr:from>
    <xdr:ext cx="304800" cy="304800"/>
    <xdr:sp macro="" textlink="">
      <xdr:nvSpPr>
        <xdr:cNvPr id="11" name="AutoShape 1" descr="https://mail.google.com/mail/u/0/?ui=2&amp;ik=9a06c18891&amp;view=fimg&amp;th=162baad915c621f6&amp;attid=0.1&amp;disp=emb&amp;attbid=ANGjdJ-rlGoovboNNHjqCpnHf1mmBu3Tv6Yr2UXH6FyV7CHWQ-OYXCdtqiW9phnPL02aiIT4ahgouDYcQZm4MVEMu7EVhPo7u5wFYHuTCTeYolQrowOW8zMBXNDjrEw&amp;sz=s0-l75-ft&amp;ats=1523832072747&amp;rm=162baad915c621f6&amp;zw&amp;atsh=1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17780000" y="101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18</xdr:col>
      <xdr:colOff>0</xdr:colOff>
      <xdr:row>13</xdr:row>
      <xdr:rowOff>0</xdr:rowOff>
    </xdr:from>
    <xdr:ext cx="304800" cy="304800"/>
    <xdr:sp macro="" textlink="">
      <xdr:nvSpPr>
        <xdr:cNvPr id="12" name="AutoShape 1" descr="https://mail.google.com/mail/u/0/?ui=2&amp;ik=9a06c18891&amp;view=fimg&amp;th=162baad915c621f6&amp;attid=0.1&amp;disp=emb&amp;attbid=ANGjdJ-rlGoovboNNHjqCpnHf1mmBu3Tv6Yr2UXH6FyV7CHWQ-OYXCdtqiW9phnPL02aiIT4ahgouDYcQZm4MVEMu7EVhPo7u5wFYHuTCTeYolQrowOW8zMBXNDjrEw&amp;sz=s0-l75-ft&amp;ats=1523832072747&amp;rm=162baad915c621f6&amp;zw&amp;atsh=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17780000" y="101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18</xdr:col>
      <xdr:colOff>0</xdr:colOff>
      <xdr:row>13</xdr:row>
      <xdr:rowOff>0</xdr:rowOff>
    </xdr:from>
    <xdr:ext cx="304800" cy="304800"/>
    <xdr:sp macro="" textlink="">
      <xdr:nvSpPr>
        <xdr:cNvPr id="13" name="AutoShape 1" descr="https://mail.google.com/mail/u/0/?ui=2&amp;ik=9a06c18891&amp;view=fimg&amp;th=162baad915c621f6&amp;attid=0.1&amp;disp=emb&amp;attbid=ANGjdJ-rlGoovboNNHjqCpnHf1mmBu3Tv6Yr2UXH6FyV7CHWQ-OYXCdtqiW9phnPL02aiIT4ahgouDYcQZm4MVEMu7EVhPo7u5wFYHuTCTeYolQrowOW8zMBXNDjrEw&amp;sz=s0-l75-ft&amp;ats=1523832072747&amp;rm=162baad915c621f6&amp;zw&amp;atsh=1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21053778" y="101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18</xdr:col>
      <xdr:colOff>0</xdr:colOff>
      <xdr:row>13</xdr:row>
      <xdr:rowOff>0</xdr:rowOff>
    </xdr:from>
    <xdr:ext cx="304800" cy="304800"/>
    <xdr:sp macro="" textlink="">
      <xdr:nvSpPr>
        <xdr:cNvPr id="14" name="AutoShape 1" descr="https://mail.google.com/mail/u/0/?ui=2&amp;ik=9a06c18891&amp;view=fimg&amp;th=162baad915c621f6&amp;attid=0.1&amp;disp=emb&amp;attbid=ANGjdJ-rlGoovboNNHjqCpnHf1mmBu3Tv6Yr2UXH6FyV7CHWQ-OYXCdtqiW9phnPL02aiIT4ahgouDYcQZm4MVEMu7EVhPo7u5wFYHuTCTeYolQrowOW8zMBXNDjrEw&amp;sz=s0-l75-ft&amp;ats=1523832072747&amp;rm=162baad915c621f6&amp;zw&amp;atsh=1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25611667" y="101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149679</xdr:colOff>
      <xdr:row>8</xdr:row>
      <xdr:rowOff>27217</xdr:rowOff>
    </xdr:from>
    <xdr:to>
      <xdr:col>12</xdr:col>
      <xdr:colOff>2762250</xdr:colOff>
      <xdr:row>10</xdr:row>
      <xdr:rowOff>612322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9" b="36610"/>
        <a:stretch/>
      </xdr:blipFill>
      <xdr:spPr>
        <a:xfrm>
          <a:off x="4721679" y="1496788"/>
          <a:ext cx="7864928" cy="966105"/>
        </a:xfrm>
        <a:prstGeom prst="rect">
          <a:avLst/>
        </a:prstGeom>
      </xdr:spPr>
    </xdr:pic>
    <xdr:clientData/>
  </xdr:twoCellAnchor>
  <xdr:twoCellAnchor editAs="oneCell">
    <xdr:from>
      <xdr:col>4</xdr:col>
      <xdr:colOff>557893</xdr:colOff>
      <xdr:row>32</xdr:row>
      <xdr:rowOff>68038</xdr:rowOff>
    </xdr:from>
    <xdr:to>
      <xdr:col>13</xdr:col>
      <xdr:colOff>680358</xdr:colOff>
      <xdr:row>39</xdr:row>
      <xdr:rowOff>81644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897"/>
        <a:stretch/>
      </xdr:blipFill>
      <xdr:spPr bwMode="auto">
        <a:xfrm>
          <a:off x="3782786" y="22574252"/>
          <a:ext cx="11144250" cy="125185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1729740</xdr:colOff>
      <xdr:row>8</xdr:row>
      <xdr:rowOff>68580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7326630" y="94869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1729740</xdr:colOff>
      <xdr:row>9</xdr:row>
      <xdr:rowOff>68580</xdr:rowOff>
    </xdr:from>
    <xdr:ext cx="184731" cy="264560"/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11965940" y="52692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1729740</xdr:colOff>
      <xdr:row>10</xdr:row>
      <xdr:rowOff>68580</xdr:rowOff>
    </xdr:from>
    <xdr:ext cx="184731" cy="264560"/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965940" y="7332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1729740</xdr:colOff>
      <xdr:row>11</xdr:row>
      <xdr:rowOff>68580</xdr:rowOff>
    </xdr:from>
    <xdr:ext cx="184731" cy="264560"/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11965940" y="7332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1729740</xdr:colOff>
      <xdr:row>12</xdr:row>
      <xdr:rowOff>68580</xdr:rowOff>
    </xdr:from>
    <xdr:ext cx="184731" cy="264560"/>
    <xdr:sp macro="" textlink="">
      <xdr:nvSpPr>
        <xdr:cNvPr id="6" name="Text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11965940" y="7332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1729740</xdr:colOff>
      <xdr:row>13</xdr:row>
      <xdr:rowOff>68580</xdr:rowOff>
    </xdr:from>
    <xdr:ext cx="184731" cy="264560"/>
    <xdr:sp macro="" textlink="">
      <xdr:nvSpPr>
        <xdr:cNvPr id="7" name="TextBox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1965940" y="7332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1729740</xdr:colOff>
      <xdr:row>13</xdr:row>
      <xdr:rowOff>68580</xdr:rowOff>
    </xdr:from>
    <xdr:ext cx="184731" cy="264560"/>
    <xdr:sp macro="" textlink="">
      <xdr:nvSpPr>
        <xdr:cNvPr id="8" name="TextBox 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12207240" y="486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1729740</xdr:colOff>
      <xdr:row>14</xdr:row>
      <xdr:rowOff>68580</xdr:rowOff>
    </xdr:from>
    <xdr:ext cx="184731" cy="264560"/>
    <xdr:sp macro="" textlink="">
      <xdr:nvSpPr>
        <xdr:cNvPr id="9" name="TextBox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12207240" y="51930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1729740</xdr:colOff>
      <xdr:row>14</xdr:row>
      <xdr:rowOff>68580</xdr:rowOff>
    </xdr:from>
    <xdr:ext cx="184731" cy="264560"/>
    <xdr:sp macro="" textlink="">
      <xdr:nvSpPr>
        <xdr:cNvPr id="10" name="TextBox 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2207240" y="51930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1729740</xdr:colOff>
      <xdr:row>14</xdr:row>
      <xdr:rowOff>68580</xdr:rowOff>
    </xdr:from>
    <xdr:ext cx="184731" cy="264560"/>
    <xdr:sp macro="" textlink="">
      <xdr:nvSpPr>
        <xdr:cNvPr id="11" name="TextBox 1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2207240" y="51930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1729740</xdr:colOff>
      <xdr:row>15</xdr:row>
      <xdr:rowOff>0</xdr:rowOff>
    </xdr:from>
    <xdr:ext cx="184731" cy="264560"/>
    <xdr:sp macro="" textlink="">
      <xdr:nvSpPr>
        <xdr:cNvPr id="12" name="TextBox 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12207240" y="55168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1729740</xdr:colOff>
      <xdr:row>15</xdr:row>
      <xdr:rowOff>0</xdr:rowOff>
    </xdr:from>
    <xdr:ext cx="184731" cy="264560"/>
    <xdr:sp macro="" textlink="">
      <xdr:nvSpPr>
        <xdr:cNvPr id="13" name="TextBox 1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12207240" y="51930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1729740</xdr:colOff>
      <xdr:row>15</xdr:row>
      <xdr:rowOff>0</xdr:rowOff>
    </xdr:from>
    <xdr:ext cx="184731" cy="264560"/>
    <xdr:sp macro="" textlink="">
      <xdr:nvSpPr>
        <xdr:cNvPr id="14" name="TextBox 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12207240" y="51930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1729740</xdr:colOff>
      <xdr:row>15</xdr:row>
      <xdr:rowOff>0</xdr:rowOff>
    </xdr:from>
    <xdr:ext cx="184731" cy="264560"/>
    <xdr:sp macro="" textlink="">
      <xdr:nvSpPr>
        <xdr:cNvPr id="15" name="TextBox 1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2207240" y="55168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1729740</xdr:colOff>
      <xdr:row>15</xdr:row>
      <xdr:rowOff>0</xdr:rowOff>
    </xdr:from>
    <xdr:ext cx="184731" cy="264560"/>
    <xdr:sp macro="" textlink="">
      <xdr:nvSpPr>
        <xdr:cNvPr id="16" name="TextBox 1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12207240" y="55168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1729740</xdr:colOff>
      <xdr:row>15</xdr:row>
      <xdr:rowOff>0</xdr:rowOff>
    </xdr:from>
    <xdr:ext cx="184731" cy="264560"/>
    <xdr:sp macro="" textlink="">
      <xdr:nvSpPr>
        <xdr:cNvPr id="17" name="TextBox 1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12207240" y="55168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1729740</xdr:colOff>
      <xdr:row>9</xdr:row>
      <xdr:rowOff>68580</xdr:rowOff>
    </xdr:from>
    <xdr:ext cx="184731" cy="264560"/>
    <xdr:sp macro="" textlink="">
      <xdr:nvSpPr>
        <xdr:cNvPr id="18" name="TextBox 1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11631173" y="844536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1729740</xdr:colOff>
      <xdr:row>9</xdr:row>
      <xdr:rowOff>68580</xdr:rowOff>
    </xdr:from>
    <xdr:ext cx="184731" cy="264560"/>
    <xdr:sp macro="" textlink="">
      <xdr:nvSpPr>
        <xdr:cNvPr id="19" name="TextBox 1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11631173" y="844536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450850</xdr:colOff>
      <xdr:row>2</xdr:row>
      <xdr:rowOff>10160</xdr:rowOff>
    </xdr:from>
    <xdr:to>
      <xdr:col>10</xdr:col>
      <xdr:colOff>85725</xdr:colOff>
      <xdr:row>16</xdr:row>
      <xdr:rowOff>10160</xdr:rowOff>
    </xdr:to>
    <xdr:pic>
      <xdr:nvPicPr>
        <xdr:cNvPr id="2" name="Picture 100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8030" y="391160"/>
          <a:ext cx="5730875" cy="266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16</xdr:row>
      <xdr:rowOff>31750</xdr:rowOff>
    </xdr:from>
    <xdr:to>
      <xdr:col>11</xdr:col>
      <xdr:colOff>58738</xdr:colOff>
      <xdr:row>18</xdr:row>
      <xdr:rowOff>60325</xdr:rowOff>
    </xdr:to>
    <xdr:sp macro="" textlink="">
      <xdr:nvSpPr>
        <xdr:cNvPr id="3" name="Rectangle 10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rrowheads="1"/>
        </xdr:cNvSpPr>
      </xdr:nvSpPr>
      <xdr:spPr bwMode="auto">
        <a:xfrm>
          <a:off x="3695700" y="2978150"/>
          <a:ext cx="7488238" cy="39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E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lvl="1" eaLnBrk="1" hangingPunct="1">
            <a:spcBef>
              <a:spcPct val="0"/>
            </a:spcBef>
            <a:buFontTx/>
            <a:buChar char="•"/>
          </a:pPr>
          <a:r>
            <a:rPr lang="es-MX" altLang="es-CO" sz="2000"/>
            <a:t>Control Clave: </a:t>
          </a:r>
          <a:r>
            <a:rPr lang="es-MX" altLang="es-CO" sz="1800" b="1">
              <a:solidFill>
                <a:srgbClr val="FF0000"/>
              </a:solidFill>
            </a:rPr>
            <a:t>Es el deber ser del control, se califica SI o NO</a:t>
          </a:r>
          <a:endParaRPr lang="es-ES" altLang="es-CO" sz="18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628650</xdr:colOff>
      <xdr:row>18</xdr:row>
      <xdr:rowOff>38100</xdr:rowOff>
    </xdr:from>
    <xdr:to>
      <xdr:col>12</xdr:col>
      <xdr:colOff>354013</xdr:colOff>
      <xdr:row>20</xdr:row>
      <xdr:rowOff>66675</xdr:rowOff>
    </xdr:to>
    <xdr:sp macro="" textlink="">
      <xdr:nvSpPr>
        <xdr:cNvPr id="4" name="Rectangle 102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rrowheads="1"/>
        </xdr:cNvSpPr>
      </xdr:nvSpPr>
      <xdr:spPr bwMode="auto">
        <a:xfrm>
          <a:off x="4133850" y="3352800"/>
          <a:ext cx="8107363" cy="39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E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eaLnBrk="1" hangingPunct="1">
            <a:spcBef>
              <a:spcPct val="0"/>
            </a:spcBef>
          </a:pPr>
          <a:r>
            <a:rPr lang="es-MX" altLang="es-CO" sz="2000"/>
            <a:t> Cumplimiento: </a:t>
          </a:r>
          <a:r>
            <a:rPr lang="es-MX" altLang="es-CO" sz="1800" b="1">
              <a:solidFill>
                <a:srgbClr val="FF0000"/>
              </a:solidFill>
            </a:rPr>
            <a:t>Se cumple o no se cumple el control, se califica SI o NO</a:t>
          </a:r>
          <a:endParaRPr lang="es-ES" altLang="es-CO" sz="1800" b="1">
            <a:solidFill>
              <a:srgbClr val="FF000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1729740</xdr:colOff>
      <xdr:row>4</xdr:row>
      <xdr:rowOff>68580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5120640" y="83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2</xdr:col>
      <xdr:colOff>1028701</xdr:colOff>
      <xdr:row>15</xdr:row>
      <xdr:rowOff>228600</xdr:rowOff>
    </xdr:from>
    <xdr:to>
      <xdr:col>6</xdr:col>
      <xdr:colOff>523876</xdr:colOff>
      <xdr:row>23</xdr:row>
      <xdr:rowOff>180976</xdr:rowOff>
    </xdr:to>
    <xdr:sp macro="" textlink="">
      <xdr:nvSpPr>
        <xdr:cNvPr id="3" name="Speech Bubble: Rectangl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3048001" y="3228975"/>
          <a:ext cx="3381375" cy="2047876"/>
        </a:xfrm>
        <a:prstGeom prst="wedgeRectCallout">
          <a:avLst>
            <a:gd name="adj1" fmla="val -58960"/>
            <a:gd name="adj2" fmla="val -133283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chemeClr val="tx1"/>
              </a:solidFill>
            </a:rPr>
            <a:t>Edite de acuerdo</a:t>
          </a:r>
          <a:r>
            <a:rPr lang="en-US" sz="1100" baseline="0">
              <a:solidFill>
                <a:schemeClr val="tx1"/>
              </a:solidFill>
            </a:rPr>
            <a:t> a sus necesidades</a:t>
          </a:r>
          <a:r>
            <a:rPr lang="en-US" sz="1100">
              <a:solidFill>
                <a:schemeClr val="tx1"/>
              </a:solidFill>
            </a:rPr>
            <a:t>.</a:t>
          </a:r>
          <a:r>
            <a:rPr lang="en-US" sz="1100" baseline="0">
              <a:solidFill>
                <a:schemeClr val="tx1"/>
              </a:solidFill>
            </a:rPr>
            <a:t> </a:t>
          </a:r>
        </a:p>
        <a:p>
          <a:pPr algn="l"/>
          <a:endParaRPr lang="en-US" sz="1100" baseline="0">
            <a:solidFill>
              <a:schemeClr val="tx1"/>
            </a:solidFill>
          </a:endParaRPr>
        </a:p>
        <a:p>
          <a:pPr algn="l"/>
          <a:r>
            <a:rPr lang="en-US" sz="1100" baseline="0">
              <a:solidFill>
                <a:schemeClr val="tx1"/>
              </a:solidFill>
            </a:rPr>
            <a:t>El </a:t>
          </a:r>
          <a:r>
            <a:rPr lang="en-US" sz="1100" b="1" baseline="0">
              <a:solidFill>
                <a:schemeClr val="tx1"/>
              </a:solidFill>
            </a:rPr>
            <a:t>límite de riesgos </a:t>
          </a:r>
          <a:r>
            <a:rPr lang="en-US" sz="1100" baseline="0">
              <a:solidFill>
                <a:schemeClr val="tx1"/>
              </a:solidFill>
            </a:rPr>
            <a:t>es el puntaje mínimo riesgo que activará un plan de mitigación obligatorio.</a:t>
          </a:r>
        </a:p>
        <a:p>
          <a:pPr algn="l"/>
          <a:endParaRPr lang="en-US" sz="1100" baseline="0">
            <a:solidFill>
              <a:schemeClr val="tx1"/>
            </a:solidFill>
          </a:endParaRPr>
        </a:p>
        <a:p>
          <a:pPr algn="l"/>
          <a:r>
            <a:rPr lang="en-US" sz="1100" b="1" baseline="0">
              <a:solidFill>
                <a:schemeClr val="tx1"/>
              </a:solidFill>
            </a:rPr>
            <a:t>Consideración límite del riesgo </a:t>
          </a:r>
          <a:r>
            <a:rPr lang="en-US" sz="1100" baseline="0">
              <a:solidFill>
                <a:schemeClr val="tx1"/>
              </a:solidFill>
            </a:rPr>
            <a:t>es una puntuación que sugiere activar un plan de mitigación (prevensión).</a:t>
          </a:r>
        </a:p>
        <a:p>
          <a:pPr algn="l"/>
          <a:endParaRPr lang="en-US" sz="1100" baseline="0">
            <a:solidFill>
              <a:schemeClr val="tx1"/>
            </a:solidFill>
          </a:endParaRPr>
        </a:p>
        <a:p>
          <a:pPr algn="l"/>
          <a:r>
            <a:rPr lang="en-US" sz="1100">
              <a:solidFill>
                <a:schemeClr val="tx1"/>
              </a:solidFill>
            </a:rPr>
            <a:t>El </a:t>
          </a:r>
          <a:r>
            <a:rPr lang="en-US" sz="1100" b="1">
              <a:solidFill>
                <a:schemeClr val="tx1"/>
              </a:solidFill>
            </a:rPr>
            <a:t>límite de oportunidad </a:t>
          </a:r>
          <a:r>
            <a:rPr lang="en-US" sz="1100">
              <a:solidFill>
                <a:schemeClr val="tx1"/>
              </a:solidFill>
            </a:rPr>
            <a:t>es la puntuación mínima que requeriría un sistema para</a:t>
          </a:r>
          <a:r>
            <a:rPr lang="en-US" sz="1100" baseline="0">
              <a:solidFill>
                <a:schemeClr val="tx1"/>
              </a:solidFill>
            </a:rPr>
            <a:t> armar un </a:t>
          </a:r>
          <a:r>
            <a:rPr lang="en-US" sz="1100">
              <a:solidFill>
                <a:schemeClr val="tx1"/>
              </a:solidFill>
            </a:rPr>
            <a:t>"plan de </a:t>
          </a:r>
          <a:r>
            <a:rPr 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persecución</a:t>
          </a:r>
          <a:r>
            <a:rPr lang="en-US" sz="1100">
              <a:solidFill>
                <a:schemeClr val="tx1"/>
              </a:solidFill>
            </a:rPr>
            <a:t> de oportunidades ."</a:t>
          </a:r>
        </a:p>
      </xdr:txBody>
    </xdr:sp>
    <xdr:clientData/>
  </xdr:twoCellAnchor>
  <xdr:twoCellAnchor>
    <xdr:from>
      <xdr:col>6</xdr:col>
      <xdr:colOff>581025</xdr:colOff>
      <xdr:row>15</xdr:row>
      <xdr:rowOff>200025</xdr:rowOff>
    </xdr:from>
    <xdr:to>
      <xdr:col>7</xdr:col>
      <xdr:colOff>95250</xdr:colOff>
      <xdr:row>21</xdr:row>
      <xdr:rowOff>200025</xdr:rowOff>
    </xdr:to>
    <xdr:sp macro="" textlink="">
      <xdr:nvSpPr>
        <xdr:cNvPr id="4" name="Speech Bubble: Rectangl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6210300" y="3200400"/>
          <a:ext cx="1628775" cy="1524000"/>
        </a:xfrm>
        <a:prstGeom prst="wedgeRectCallout">
          <a:avLst>
            <a:gd name="adj1" fmla="val 109143"/>
            <a:gd name="adj2" fmla="val -89831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chemeClr val="tx1"/>
              </a:solidFill>
            </a:rPr>
            <a:t>Personalizar la lista de procesos internos aquí. Puede añadir tantos como necesite, y las listas desplegables en otra parte de esta hoja de cálculo se rellenarán automáticamente.</a:t>
          </a:r>
        </a:p>
      </xdr:txBody>
    </xdr:sp>
    <xdr:clientData/>
  </xdr:twoCellAnchor>
  <xdr:twoCellAnchor>
    <xdr:from>
      <xdr:col>2</xdr:col>
      <xdr:colOff>1047750</xdr:colOff>
      <xdr:row>24</xdr:row>
      <xdr:rowOff>114300</xdr:rowOff>
    </xdr:from>
    <xdr:to>
      <xdr:col>7</xdr:col>
      <xdr:colOff>209550</xdr:colOff>
      <xdr:row>27</xdr:row>
      <xdr:rowOff>47625</xdr:rowOff>
    </xdr:to>
    <xdr:sp macro="" textlink="">
      <xdr:nvSpPr>
        <xdr:cNvPr id="5" name="Speech Bubble: Rectangl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3067050" y="5400675"/>
          <a:ext cx="5829300" cy="504825"/>
        </a:xfrm>
        <a:prstGeom prst="wedgeRectCallout">
          <a:avLst>
            <a:gd name="adj1" fmla="val -59863"/>
            <a:gd name="adj2" fmla="val -40845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chemeClr val="tx1"/>
              </a:solidFill>
            </a:rPr>
            <a:t>Esta área ofrece algunos datos sencillos sobre los riesgos y oportunidades que se pueden incorporar en sus actividades de revisión por la dirección.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74"/>
  <sheetViews>
    <sheetView showGridLines="0" workbookViewId="0">
      <selection activeCell="C17" sqref="C17"/>
    </sheetView>
  </sheetViews>
  <sheetFormatPr baseColWidth="10" defaultColWidth="9.140625" defaultRowHeight="15" x14ac:dyDescent="0.25"/>
  <cols>
    <col min="1" max="1" width="39.42578125" style="1" customWidth="1"/>
    <col min="2" max="2" width="6.85546875" style="1" bestFit="1" customWidth="1"/>
    <col min="3" max="3" width="82.42578125" style="1" customWidth="1"/>
    <col min="4" max="16384" width="9.140625" style="1"/>
  </cols>
  <sheetData>
    <row r="1" spans="1:13" ht="73.5" customHeight="1" x14ac:dyDescent="0.25">
      <c r="A1" s="10"/>
      <c r="C1" s="15"/>
      <c r="D1" s="11"/>
    </row>
    <row r="2" spans="1:13" s="2" customFormat="1" ht="17.100000000000001" customHeight="1" x14ac:dyDescent="0.25">
      <c r="A2" s="22" t="s">
        <v>7</v>
      </c>
      <c r="B2" s="22" t="s">
        <v>0</v>
      </c>
      <c r="C2" s="22" t="s">
        <v>8</v>
      </c>
    </row>
    <row r="3" spans="1:13" x14ac:dyDescent="0.25">
      <c r="A3" s="18"/>
      <c r="B3" s="18" t="s">
        <v>10</v>
      </c>
      <c r="C3" s="18" t="s">
        <v>85</v>
      </c>
    </row>
    <row r="4" spans="1:13" x14ac:dyDescent="0.25">
      <c r="A4" s="18" t="s">
        <v>85</v>
      </c>
      <c r="B4" s="18" t="s">
        <v>9</v>
      </c>
      <c r="C4" s="18" t="s">
        <v>85</v>
      </c>
    </row>
    <row r="5" spans="1:13" x14ac:dyDescent="0.25">
      <c r="A5" s="18" t="s">
        <v>85</v>
      </c>
      <c r="B5" s="18" t="s">
        <v>9</v>
      </c>
      <c r="C5" s="18" t="s">
        <v>85</v>
      </c>
    </row>
    <row r="6" spans="1:13" x14ac:dyDescent="0.25">
      <c r="A6" s="18" t="s">
        <v>85</v>
      </c>
      <c r="B6" s="18" t="s">
        <v>9</v>
      </c>
      <c r="C6" s="18" t="s">
        <v>85</v>
      </c>
    </row>
    <row r="7" spans="1:13" x14ac:dyDescent="0.25">
      <c r="A7" s="18" t="s">
        <v>85</v>
      </c>
      <c r="B7" s="18" t="s">
        <v>10</v>
      </c>
      <c r="C7" s="18" t="s">
        <v>85</v>
      </c>
    </row>
    <row r="8" spans="1:13" x14ac:dyDescent="0.25">
      <c r="A8" s="18" t="s">
        <v>85</v>
      </c>
      <c r="B8" s="18" t="s">
        <v>9</v>
      </c>
      <c r="C8" s="18" t="s">
        <v>85</v>
      </c>
    </row>
    <row r="9" spans="1:13" x14ac:dyDescent="0.25">
      <c r="A9" s="18" t="s">
        <v>85</v>
      </c>
      <c r="B9" s="18" t="s">
        <v>10</v>
      </c>
      <c r="C9" s="18" t="s">
        <v>85</v>
      </c>
    </row>
    <row r="10" spans="1:13" x14ac:dyDescent="0.25">
      <c r="A10" s="18" t="s">
        <v>85</v>
      </c>
      <c r="B10" s="18" t="s">
        <v>9</v>
      </c>
      <c r="C10" s="18" t="s">
        <v>85</v>
      </c>
    </row>
    <row r="11" spans="1:13" x14ac:dyDescent="0.25">
      <c r="A11" s="18" t="s">
        <v>85</v>
      </c>
      <c r="B11" s="18" t="s">
        <v>10</v>
      </c>
      <c r="C11" s="18" t="s">
        <v>85</v>
      </c>
    </row>
    <row r="12" spans="1:13" x14ac:dyDescent="0.25">
      <c r="A12" s="18" t="s">
        <v>85</v>
      </c>
      <c r="B12" s="18" t="s">
        <v>9</v>
      </c>
      <c r="C12" s="18" t="s">
        <v>85</v>
      </c>
    </row>
    <row r="13" spans="1:13" x14ac:dyDescent="0.25">
      <c r="A13" s="18" t="s">
        <v>85</v>
      </c>
      <c r="B13" s="18" t="s">
        <v>9</v>
      </c>
      <c r="C13" s="18" t="s">
        <v>85</v>
      </c>
    </row>
    <row r="14" spans="1:13" x14ac:dyDescent="0.25">
      <c r="A14" s="18" t="s">
        <v>85</v>
      </c>
      <c r="B14" s="18" t="s">
        <v>9</v>
      </c>
      <c r="C14" s="18" t="s">
        <v>85</v>
      </c>
    </row>
    <row r="15" spans="1:13" x14ac:dyDescent="0.25">
      <c r="A15" s="18" t="s">
        <v>85</v>
      </c>
      <c r="B15" s="18" t="s">
        <v>9</v>
      </c>
      <c r="C15" s="18" t="s">
        <v>85</v>
      </c>
    </row>
    <row r="16" spans="1:13" x14ac:dyDescent="0.25">
      <c r="A16" s="18" t="s">
        <v>85</v>
      </c>
      <c r="B16" s="18" t="s">
        <v>9</v>
      </c>
      <c r="C16" s="18" t="s">
        <v>85</v>
      </c>
      <c r="M16" s="1">
        <v>11</v>
      </c>
    </row>
    <row r="17" spans="1:3" x14ac:dyDescent="0.25">
      <c r="A17" s="18" t="s">
        <v>85</v>
      </c>
      <c r="B17" s="18" t="s">
        <v>10</v>
      </c>
      <c r="C17" s="18" t="s">
        <v>85</v>
      </c>
    </row>
    <row r="18" spans="1:3" x14ac:dyDescent="0.25">
      <c r="A18" s="18"/>
      <c r="B18" s="18"/>
      <c r="C18" s="18"/>
    </row>
    <row r="19" spans="1:3" x14ac:dyDescent="0.25">
      <c r="A19" s="18"/>
      <c r="B19" s="18"/>
      <c r="C19" s="18"/>
    </row>
    <row r="20" spans="1:3" x14ac:dyDescent="0.25">
      <c r="A20" s="18"/>
      <c r="B20" s="18"/>
      <c r="C20" s="18"/>
    </row>
    <row r="21" spans="1:3" x14ac:dyDescent="0.25">
      <c r="A21" s="18"/>
      <c r="B21" s="18"/>
      <c r="C21" s="18"/>
    </row>
    <row r="22" spans="1:3" x14ac:dyDescent="0.25">
      <c r="A22" s="18"/>
      <c r="B22" s="18"/>
      <c r="C22" s="18"/>
    </row>
    <row r="23" spans="1:3" x14ac:dyDescent="0.25">
      <c r="A23" s="18"/>
      <c r="B23" s="18"/>
      <c r="C23" s="18"/>
    </row>
    <row r="24" spans="1:3" x14ac:dyDescent="0.25">
      <c r="A24" s="18"/>
      <c r="B24" s="18"/>
      <c r="C24" s="18"/>
    </row>
    <row r="25" spans="1:3" x14ac:dyDescent="0.25">
      <c r="A25" s="18"/>
      <c r="B25" s="18"/>
      <c r="C25" s="18"/>
    </row>
    <row r="26" spans="1:3" x14ac:dyDescent="0.25">
      <c r="A26" s="18"/>
      <c r="B26" s="18"/>
      <c r="C26" s="18"/>
    </row>
    <row r="27" spans="1:3" x14ac:dyDescent="0.25">
      <c r="A27" s="18"/>
      <c r="B27" s="18"/>
      <c r="C27" s="18"/>
    </row>
    <row r="28" spans="1:3" x14ac:dyDescent="0.25">
      <c r="A28" s="18"/>
      <c r="B28" s="18"/>
      <c r="C28" s="18"/>
    </row>
    <row r="29" spans="1:3" x14ac:dyDescent="0.25">
      <c r="A29" s="18"/>
      <c r="B29" s="18"/>
      <c r="C29" s="18"/>
    </row>
    <row r="30" spans="1:3" x14ac:dyDescent="0.25">
      <c r="A30" s="18"/>
      <c r="B30" s="18"/>
      <c r="C30" s="18"/>
    </row>
    <row r="31" spans="1:3" x14ac:dyDescent="0.25">
      <c r="A31" s="18"/>
      <c r="B31" s="18"/>
      <c r="C31" s="18"/>
    </row>
    <row r="32" spans="1:3" x14ac:dyDescent="0.25">
      <c r="A32" s="18"/>
      <c r="B32" s="18"/>
      <c r="C32" s="18"/>
    </row>
    <row r="33" spans="1:3" x14ac:dyDescent="0.25">
      <c r="A33" s="18"/>
      <c r="B33" s="18"/>
      <c r="C33" s="18"/>
    </row>
    <row r="34" spans="1:3" x14ac:dyDescent="0.25">
      <c r="A34" s="18"/>
      <c r="B34" s="18"/>
      <c r="C34" s="18"/>
    </row>
    <row r="35" spans="1:3" x14ac:dyDescent="0.25">
      <c r="A35" s="18"/>
      <c r="B35" s="18"/>
      <c r="C35" s="18"/>
    </row>
    <row r="36" spans="1:3" x14ac:dyDescent="0.25">
      <c r="A36" s="18"/>
      <c r="B36" s="18"/>
      <c r="C36" s="18"/>
    </row>
    <row r="37" spans="1:3" x14ac:dyDescent="0.25">
      <c r="A37" s="18"/>
      <c r="B37" s="18"/>
      <c r="C37" s="18"/>
    </row>
    <row r="38" spans="1:3" x14ac:dyDescent="0.25">
      <c r="A38" s="18"/>
      <c r="B38" s="18"/>
      <c r="C38" s="18"/>
    </row>
    <row r="39" spans="1:3" x14ac:dyDescent="0.25">
      <c r="A39" s="18"/>
      <c r="B39" s="18"/>
      <c r="C39" s="18"/>
    </row>
    <row r="40" spans="1:3" x14ac:dyDescent="0.25">
      <c r="A40" s="18"/>
      <c r="B40" s="18"/>
      <c r="C40" s="18"/>
    </row>
    <row r="41" spans="1:3" x14ac:dyDescent="0.25">
      <c r="A41" s="18"/>
      <c r="B41" s="18"/>
      <c r="C41" s="18"/>
    </row>
    <row r="42" spans="1:3" x14ac:dyDescent="0.25">
      <c r="A42" s="18"/>
      <c r="B42" s="18"/>
      <c r="C42" s="18"/>
    </row>
    <row r="43" spans="1:3" x14ac:dyDescent="0.25">
      <c r="A43" s="18"/>
      <c r="B43" s="18"/>
      <c r="C43" s="18"/>
    </row>
    <row r="44" spans="1:3" x14ac:dyDescent="0.25">
      <c r="A44" s="18"/>
      <c r="B44" s="18"/>
      <c r="C44" s="18"/>
    </row>
    <row r="45" spans="1:3" x14ac:dyDescent="0.25">
      <c r="A45" s="18"/>
      <c r="B45" s="18"/>
      <c r="C45" s="18"/>
    </row>
    <row r="46" spans="1:3" x14ac:dyDescent="0.25">
      <c r="A46" s="18"/>
      <c r="B46" s="18"/>
      <c r="C46" s="18"/>
    </row>
    <row r="47" spans="1:3" x14ac:dyDescent="0.25">
      <c r="A47" s="18"/>
      <c r="B47" s="18"/>
      <c r="C47" s="18"/>
    </row>
    <row r="48" spans="1:3" x14ac:dyDescent="0.25">
      <c r="A48" s="18"/>
      <c r="B48" s="18"/>
      <c r="C48" s="18"/>
    </row>
    <row r="49" spans="1:3" x14ac:dyDescent="0.25">
      <c r="A49" s="18"/>
      <c r="B49" s="18"/>
      <c r="C49" s="18"/>
    </row>
    <row r="50" spans="1:3" x14ac:dyDescent="0.25">
      <c r="A50" s="18"/>
      <c r="B50" s="18"/>
      <c r="C50" s="18"/>
    </row>
    <row r="51" spans="1:3" x14ac:dyDescent="0.25">
      <c r="A51" s="18"/>
      <c r="B51" s="18"/>
      <c r="C51" s="18"/>
    </row>
    <row r="52" spans="1:3" x14ac:dyDescent="0.25">
      <c r="A52" s="18"/>
      <c r="B52" s="18"/>
      <c r="C52" s="18"/>
    </row>
    <row r="53" spans="1:3" x14ac:dyDescent="0.25">
      <c r="A53" s="18"/>
      <c r="B53" s="18"/>
      <c r="C53" s="18"/>
    </row>
    <row r="54" spans="1:3" x14ac:dyDescent="0.25">
      <c r="A54" s="18"/>
      <c r="B54" s="18"/>
      <c r="C54" s="18"/>
    </row>
    <row r="55" spans="1:3" x14ac:dyDescent="0.25">
      <c r="A55" s="18"/>
      <c r="B55" s="18"/>
      <c r="C55" s="18"/>
    </row>
    <row r="56" spans="1:3" x14ac:dyDescent="0.25">
      <c r="A56" s="18"/>
      <c r="B56" s="18"/>
      <c r="C56" s="18"/>
    </row>
    <row r="57" spans="1:3" x14ac:dyDescent="0.25">
      <c r="A57" s="18"/>
      <c r="B57" s="18"/>
      <c r="C57" s="18"/>
    </row>
    <row r="58" spans="1:3" x14ac:dyDescent="0.25">
      <c r="A58" s="18"/>
      <c r="B58" s="18"/>
      <c r="C58" s="18"/>
    </row>
    <row r="59" spans="1:3" x14ac:dyDescent="0.25">
      <c r="A59" s="18"/>
      <c r="B59" s="18"/>
      <c r="C59" s="18"/>
    </row>
    <row r="60" spans="1:3" x14ac:dyDescent="0.25">
      <c r="A60" s="18"/>
      <c r="B60" s="18"/>
      <c r="C60" s="18"/>
    </row>
    <row r="61" spans="1:3" x14ac:dyDescent="0.25">
      <c r="A61" s="18"/>
      <c r="B61" s="18"/>
      <c r="C61" s="18"/>
    </row>
    <row r="62" spans="1:3" x14ac:dyDescent="0.25">
      <c r="A62" s="18"/>
      <c r="B62" s="18"/>
      <c r="C62" s="18"/>
    </row>
    <row r="63" spans="1:3" x14ac:dyDescent="0.25">
      <c r="A63" s="18"/>
      <c r="B63" s="18"/>
      <c r="C63" s="18"/>
    </row>
    <row r="64" spans="1:3" x14ac:dyDescent="0.25">
      <c r="A64" s="18"/>
      <c r="B64" s="18"/>
      <c r="C64" s="18"/>
    </row>
    <row r="65" spans="1:3" x14ac:dyDescent="0.25">
      <c r="A65" s="18"/>
      <c r="B65" s="18"/>
      <c r="C65" s="18"/>
    </row>
    <row r="66" spans="1:3" x14ac:dyDescent="0.25">
      <c r="A66" s="18"/>
      <c r="B66" s="18"/>
      <c r="C66" s="18"/>
    </row>
    <row r="67" spans="1:3" x14ac:dyDescent="0.25">
      <c r="A67" s="18"/>
      <c r="B67" s="18"/>
      <c r="C67" s="18"/>
    </row>
    <row r="68" spans="1:3" x14ac:dyDescent="0.25">
      <c r="A68" s="18"/>
      <c r="B68" s="18"/>
      <c r="C68" s="18"/>
    </row>
    <row r="69" spans="1:3" x14ac:dyDescent="0.25">
      <c r="A69" s="18"/>
      <c r="B69" s="18"/>
      <c r="C69" s="18"/>
    </row>
    <row r="70" spans="1:3" x14ac:dyDescent="0.25">
      <c r="A70" s="18"/>
      <c r="B70" s="18"/>
      <c r="C70" s="18"/>
    </row>
    <row r="71" spans="1:3" x14ac:dyDescent="0.25">
      <c r="A71" s="18"/>
      <c r="B71" s="18"/>
      <c r="C71" s="18"/>
    </row>
    <row r="72" spans="1:3" x14ac:dyDescent="0.25">
      <c r="A72" s="18"/>
      <c r="B72" s="18"/>
      <c r="C72" s="18"/>
    </row>
    <row r="73" spans="1:3" x14ac:dyDescent="0.25">
      <c r="A73" s="18"/>
      <c r="B73" s="18"/>
      <c r="C73" s="18"/>
    </row>
    <row r="74" spans="1:3" x14ac:dyDescent="0.25">
      <c r="A74" s="18"/>
      <c r="B74" s="18"/>
      <c r="C74" s="18"/>
    </row>
  </sheetData>
  <sheetProtection insertRows="0" deleteRows="0" selectLockedCells="1" sort="0" autoFilter="0"/>
  <sortState xmlns:xlrd2="http://schemas.microsoft.com/office/spreadsheetml/2017/richdata2" ref="A3:C17">
    <sortCondition ref="A3:A17"/>
  </sortState>
  <dataValidations count="1">
    <dataValidation type="list" allowBlank="1" showInputMessage="1" showErrorMessage="1" sqref="B3:B74" xr:uid="{00000000-0002-0000-0000-000000000000}">
      <formula1>Type</formula1>
    </dataValidation>
  </dataValidations>
  <pageMargins left="0.7" right="0.7" top="0.75" bottom="0.75" header="0.3" footer="0.3"/>
  <pageSetup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101"/>
  <sheetViews>
    <sheetView showGridLines="0" showWhiteSpace="0" workbookViewId="0">
      <selection activeCell="D3" sqref="D3"/>
    </sheetView>
  </sheetViews>
  <sheetFormatPr baseColWidth="10" defaultColWidth="8.85546875" defaultRowHeight="15" x14ac:dyDescent="0.25"/>
  <cols>
    <col min="1" max="1" width="3.42578125" style="16" customWidth="1"/>
    <col min="2" max="2" width="25.42578125" style="1" customWidth="1"/>
    <col min="3" max="3" width="57" style="1" customWidth="1"/>
    <col min="4" max="4" width="13" style="1" customWidth="1"/>
    <col min="5" max="5" width="21.42578125" style="1" customWidth="1"/>
    <col min="6" max="6" width="9.85546875" style="1" customWidth="1"/>
    <col min="7" max="7" width="53.140625" style="1" customWidth="1"/>
    <col min="8" max="8" width="58.42578125" style="1" bestFit="1" customWidth="1"/>
    <col min="9" max="16384" width="8.85546875" style="1"/>
  </cols>
  <sheetData>
    <row r="1" spans="1:8" ht="71.25" customHeight="1" x14ac:dyDescent="0.25">
      <c r="B1" s="10"/>
      <c r="C1" s="24"/>
      <c r="D1" s="24"/>
      <c r="E1" s="24"/>
      <c r="F1" s="11"/>
    </row>
    <row r="2" spans="1:8" s="2" customFormat="1" ht="17.100000000000001" customHeight="1" x14ac:dyDescent="0.25">
      <c r="A2" s="23" t="s">
        <v>12</v>
      </c>
      <c r="B2" s="22" t="s">
        <v>7</v>
      </c>
      <c r="C2" s="22" t="s">
        <v>13</v>
      </c>
      <c r="D2" s="22" t="s">
        <v>14</v>
      </c>
      <c r="E2" s="22" t="s">
        <v>15</v>
      </c>
      <c r="F2" s="22" t="s">
        <v>16</v>
      </c>
      <c r="G2" s="22" t="s">
        <v>17</v>
      </c>
      <c r="H2" s="22" t="s">
        <v>18</v>
      </c>
    </row>
    <row r="3" spans="1:8" x14ac:dyDescent="0.25">
      <c r="A3" s="17">
        <v>1</v>
      </c>
      <c r="B3" s="18" t="s">
        <v>85</v>
      </c>
      <c r="C3" s="18" t="s">
        <v>85</v>
      </c>
      <c r="D3" s="18" t="s">
        <v>19</v>
      </c>
      <c r="E3" s="18" t="s">
        <v>24</v>
      </c>
      <c r="F3" s="18" t="s">
        <v>29</v>
      </c>
      <c r="G3" s="18" t="s">
        <v>85</v>
      </c>
      <c r="H3" s="18"/>
    </row>
    <row r="4" spans="1:8" x14ac:dyDescent="0.25">
      <c r="A4" s="17">
        <f>A3+1</f>
        <v>2</v>
      </c>
      <c r="B4" s="18" t="s">
        <v>85</v>
      </c>
      <c r="C4" s="18" t="s">
        <v>85</v>
      </c>
      <c r="D4" s="18" t="s">
        <v>22</v>
      </c>
      <c r="E4" s="18" t="s">
        <v>24</v>
      </c>
      <c r="F4" s="18" t="s">
        <v>31</v>
      </c>
      <c r="G4" s="18" t="s">
        <v>85</v>
      </c>
      <c r="H4" s="18" t="s">
        <v>85</v>
      </c>
    </row>
    <row r="5" spans="1:8" x14ac:dyDescent="0.25">
      <c r="A5" s="17">
        <f t="shared" ref="A5:A68" si="0">A4+1</f>
        <v>3</v>
      </c>
      <c r="B5" s="18" t="s">
        <v>85</v>
      </c>
      <c r="C5" s="18" t="s">
        <v>85</v>
      </c>
      <c r="D5" s="18" t="s">
        <v>19</v>
      </c>
      <c r="E5" s="18" t="s">
        <v>26</v>
      </c>
      <c r="F5" s="18" t="s">
        <v>29</v>
      </c>
      <c r="G5" s="18" t="s">
        <v>85</v>
      </c>
      <c r="H5" s="18" t="s">
        <v>85</v>
      </c>
    </row>
    <row r="6" spans="1:8" x14ac:dyDescent="0.25">
      <c r="A6" s="17">
        <f t="shared" si="0"/>
        <v>4</v>
      </c>
      <c r="B6" s="18" t="s">
        <v>85</v>
      </c>
      <c r="C6" s="18" t="s">
        <v>85</v>
      </c>
      <c r="D6" s="28" t="s">
        <v>19</v>
      </c>
      <c r="E6" s="28" t="s">
        <v>24</v>
      </c>
      <c r="F6" s="28" t="s">
        <v>29</v>
      </c>
      <c r="G6" s="18" t="s">
        <v>85</v>
      </c>
      <c r="H6" s="18" t="s">
        <v>85</v>
      </c>
    </row>
    <row r="7" spans="1:8" x14ac:dyDescent="0.25">
      <c r="A7" s="17">
        <f t="shared" si="0"/>
        <v>5</v>
      </c>
      <c r="B7" s="18" t="s">
        <v>85</v>
      </c>
      <c r="C7" s="18" t="s">
        <v>85</v>
      </c>
      <c r="D7" s="28" t="s">
        <v>19</v>
      </c>
      <c r="E7" s="28" t="s">
        <v>24</v>
      </c>
      <c r="F7" s="28" t="s">
        <v>29</v>
      </c>
      <c r="G7" s="18" t="s">
        <v>85</v>
      </c>
      <c r="H7" s="18" t="s">
        <v>85</v>
      </c>
    </row>
    <row r="8" spans="1:8" x14ac:dyDescent="0.25">
      <c r="A8" s="17">
        <f t="shared" si="0"/>
        <v>6</v>
      </c>
      <c r="B8" s="18" t="s">
        <v>85</v>
      </c>
      <c r="C8" s="18" t="s">
        <v>85</v>
      </c>
      <c r="D8" s="25" t="s">
        <v>21</v>
      </c>
      <c r="E8" s="25" t="s">
        <v>24</v>
      </c>
      <c r="F8" s="25" t="s">
        <v>30</v>
      </c>
      <c r="G8" s="18" t="s">
        <v>85</v>
      </c>
      <c r="H8" s="18" t="s">
        <v>85</v>
      </c>
    </row>
    <row r="9" spans="1:8" x14ac:dyDescent="0.25">
      <c r="A9" s="17">
        <f t="shared" si="0"/>
        <v>7</v>
      </c>
      <c r="B9" s="18" t="s">
        <v>85</v>
      </c>
      <c r="C9" s="18" t="s">
        <v>85</v>
      </c>
      <c r="D9" s="28" t="s">
        <v>19</v>
      </c>
      <c r="E9" s="28" t="s">
        <v>24</v>
      </c>
      <c r="F9" s="28" t="s">
        <v>30</v>
      </c>
      <c r="G9" s="18" t="s">
        <v>85</v>
      </c>
      <c r="H9" s="18" t="s">
        <v>85</v>
      </c>
    </row>
    <row r="10" spans="1:8" x14ac:dyDescent="0.25">
      <c r="A10" s="17">
        <f t="shared" si="0"/>
        <v>8</v>
      </c>
      <c r="B10" s="18" t="s">
        <v>85</v>
      </c>
      <c r="C10" s="18" t="s">
        <v>85</v>
      </c>
      <c r="D10" s="25" t="s">
        <v>21</v>
      </c>
      <c r="E10" s="25" t="s">
        <v>24</v>
      </c>
      <c r="F10" s="25" t="s">
        <v>29</v>
      </c>
      <c r="G10" s="18" t="s">
        <v>85</v>
      </c>
      <c r="H10" s="18" t="s">
        <v>85</v>
      </c>
    </row>
    <row r="11" spans="1:8" x14ac:dyDescent="0.25">
      <c r="A11" s="17">
        <f t="shared" si="0"/>
        <v>9</v>
      </c>
      <c r="B11" s="18" t="s">
        <v>85</v>
      </c>
      <c r="C11" s="18" t="s">
        <v>85</v>
      </c>
      <c r="D11" s="28" t="s">
        <v>19</v>
      </c>
      <c r="E11" s="28" t="s">
        <v>25</v>
      </c>
      <c r="F11" s="28" t="s">
        <v>30</v>
      </c>
      <c r="G11" s="18" t="s">
        <v>85</v>
      </c>
      <c r="H11" s="18" t="s">
        <v>85</v>
      </c>
    </row>
    <row r="12" spans="1:8" x14ac:dyDescent="0.25">
      <c r="A12" s="17">
        <f t="shared" si="0"/>
        <v>10</v>
      </c>
      <c r="B12" s="18" t="s">
        <v>85</v>
      </c>
      <c r="C12" s="18" t="s">
        <v>85</v>
      </c>
      <c r="D12" s="30" t="s">
        <v>19</v>
      </c>
      <c r="E12" s="30" t="s">
        <v>26</v>
      </c>
      <c r="F12" s="30" t="s">
        <v>30</v>
      </c>
      <c r="G12" s="18" t="s">
        <v>85</v>
      </c>
      <c r="H12" s="18" t="s">
        <v>85</v>
      </c>
    </row>
    <row r="13" spans="1:8" x14ac:dyDescent="0.25">
      <c r="A13" s="17">
        <f t="shared" si="0"/>
        <v>11</v>
      </c>
      <c r="B13" s="18" t="s">
        <v>85</v>
      </c>
      <c r="C13" s="18" t="s">
        <v>85</v>
      </c>
      <c r="D13" s="30" t="s">
        <v>19</v>
      </c>
      <c r="E13" s="30" t="s">
        <v>26</v>
      </c>
      <c r="F13" s="30" t="s">
        <v>30</v>
      </c>
      <c r="G13" s="18" t="s">
        <v>85</v>
      </c>
      <c r="H13" s="18" t="s">
        <v>85</v>
      </c>
    </row>
    <row r="14" spans="1:8" x14ac:dyDescent="0.25">
      <c r="A14" s="17">
        <f t="shared" si="0"/>
        <v>12</v>
      </c>
      <c r="B14" s="18" t="s">
        <v>85</v>
      </c>
      <c r="C14" s="18" t="s">
        <v>85</v>
      </c>
      <c r="D14" s="30" t="s">
        <v>19</v>
      </c>
      <c r="E14" s="30" t="s">
        <v>26</v>
      </c>
      <c r="F14" s="30" t="s">
        <v>30</v>
      </c>
      <c r="G14" s="18" t="s">
        <v>85</v>
      </c>
      <c r="H14" s="18" t="s">
        <v>85</v>
      </c>
    </row>
    <row r="15" spans="1:8" x14ac:dyDescent="0.25">
      <c r="A15" s="17">
        <f t="shared" si="0"/>
        <v>13</v>
      </c>
      <c r="B15" s="18" t="s">
        <v>85</v>
      </c>
      <c r="C15" s="18" t="s">
        <v>85</v>
      </c>
      <c r="D15" s="29" t="s">
        <v>19</v>
      </c>
      <c r="E15" s="29" t="s">
        <v>26</v>
      </c>
      <c r="F15" s="29" t="s">
        <v>30</v>
      </c>
      <c r="G15" s="18" t="s">
        <v>85</v>
      </c>
      <c r="H15" s="18" t="s">
        <v>85</v>
      </c>
    </row>
    <row r="16" spans="1:8" x14ac:dyDescent="0.25">
      <c r="A16" s="17">
        <f t="shared" si="0"/>
        <v>14</v>
      </c>
      <c r="B16" s="18" t="s">
        <v>85</v>
      </c>
      <c r="C16" s="18" t="s">
        <v>85</v>
      </c>
      <c r="D16" s="29" t="s">
        <v>22</v>
      </c>
      <c r="E16" s="29" t="s">
        <v>26</v>
      </c>
      <c r="F16" s="29" t="s">
        <v>31</v>
      </c>
      <c r="G16" s="18" t="s">
        <v>85</v>
      </c>
      <c r="H16" s="18" t="s">
        <v>85</v>
      </c>
    </row>
    <row r="17" spans="1:8" x14ac:dyDescent="0.25">
      <c r="A17" s="17">
        <f t="shared" si="0"/>
        <v>15</v>
      </c>
      <c r="B17" s="18" t="s">
        <v>85</v>
      </c>
      <c r="C17" s="18" t="s">
        <v>85</v>
      </c>
      <c r="D17" s="25" t="s">
        <v>21</v>
      </c>
      <c r="E17" s="25" t="s">
        <v>26</v>
      </c>
      <c r="F17" s="25" t="s">
        <v>31</v>
      </c>
      <c r="G17" s="18" t="s">
        <v>85</v>
      </c>
      <c r="H17" s="18" t="s">
        <v>85</v>
      </c>
    </row>
    <row r="18" spans="1:8" x14ac:dyDescent="0.25">
      <c r="A18" s="17">
        <f t="shared" si="0"/>
        <v>16</v>
      </c>
      <c r="B18" s="18" t="s">
        <v>85</v>
      </c>
      <c r="C18" s="18" t="s">
        <v>85</v>
      </c>
      <c r="D18" s="29" t="s">
        <v>19</v>
      </c>
      <c r="E18" s="29" t="s">
        <v>24</v>
      </c>
      <c r="F18" s="29" t="s">
        <v>29</v>
      </c>
      <c r="G18" s="18" t="s">
        <v>85</v>
      </c>
      <c r="H18" s="18"/>
    </row>
    <row r="19" spans="1:8" x14ac:dyDescent="0.25">
      <c r="A19" s="17">
        <f t="shared" si="0"/>
        <v>17</v>
      </c>
      <c r="B19" s="18" t="s">
        <v>85</v>
      </c>
      <c r="C19" s="18" t="s">
        <v>85</v>
      </c>
      <c r="D19" s="18" t="s">
        <v>19</v>
      </c>
      <c r="E19" s="18" t="s">
        <v>24</v>
      </c>
      <c r="F19" s="18" t="s">
        <v>29</v>
      </c>
      <c r="G19" s="18" t="s">
        <v>85</v>
      </c>
      <c r="H19" s="18"/>
    </row>
    <row r="20" spans="1:8" x14ac:dyDescent="0.25">
      <c r="A20" s="17">
        <f t="shared" si="0"/>
        <v>18</v>
      </c>
      <c r="B20" s="18" t="s">
        <v>85</v>
      </c>
      <c r="C20" s="18" t="s">
        <v>85</v>
      </c>
      <c r="D20" s="18" t="s">
        <v>19</v>
      </c>
      <c r="E20" s="18" t="s">
        <v>24</v>
      </c>
      <c r="F20" s="18" t="s">
        <v>29</v>
      </c>
      <c r="G20" s="18" t="s">
        <v>85</v>
      </c>
      <c r="H20" s="18"/>
    </row>
    <row r="21" spans="1:8" x14ac:dyDescent="0.25">
      <c r="A21" s="17">
        <f t="shared" si="0"/>
        <v>19</v>
      </c>
      <c r="B21" s="18" t="s">
        <v>85</v>
      </c>
      <c r="C21" s="18" t="s">
        <v>85</v>
      </c>
      <c r="D21" s="18" t="s">
        <v>19</v>
      </c>
      <c r="E21" s="18" t="s">
        <v>24</v>
      </c>
      <c r="F21" s="18" t="s">
        <v>29</v>
      </c>
      <c r="G21" s="18" t="s">
        <v>85</v>
      </c>
      <c r="H21" s="18"/>
    </row>
    <row r="22" spans="1:8" x14ac:dyDescent="0.25">
      <c r="A22" s="17">
        <f t="shared" si="0"/>
        <v>20</v>
      </c>
      <c r="B22" s="18" t="s">
        <v>85</v>
      </c>
      <c r="C22" s="18" t="s">
        <v>85</v>
      </c>
      <c r="D22" s="18" t="s">
        <v>19</v>
      </c>
      <c r="E22" s="18" t="s">
        <v>24</v>
      </c>
      <c r="F22" s="18" t="s">
        <v>29</v>
      </c>
      <c r="G22" s="18" t="s">
        <v>85</v>
      </c>
      <c r="H22" s="18" t="s">
        <v>85</v>
      </c>
    </row>
    <row r="23" spans="1:8" x14ac:dyDescent="0.25">
      <c r="A23" s="17">
        <f t="shared" si="0"/>
        <v>21</v>
      </c>
      <c r="B23" s="18" t="s">
        <v>85</v>
      </c>
      <c r="C23" s="18" t="s">
        <v>85</v>
      </c>
      <c r="D23" s="18" t="s">
        <v>19</v>
      </c>
      <c r="E23" s="18" t="s">
        <v>26</v>
      </c>
      <c r="F23" s="18" t="s">
        <v>30</v>
      </c>
      <c r="G23" s="18" t="s">
        <v>85</v>
      </c>
      <c r="H23" s="18" t="s">
        <v>85</v>
      </c>
    </row>
    <row r="24" spans="1:8" x14ac:dyDescent="0.25">
      <c r="A24" s="17">
        <f t="shared" si="0"/>
        <v>22</v>
      </c>
      <c r="B24" s="18" t="s">
        <v>85</v>
      </c>
      <c r="C24" s="18" t="s">
        <v>85</v>
      </c>
      <c r="D24" s="18" t="s">
        <v>19</v>
      </c>
      <c r="E24" s="18" t="s">
        <v>26</v>
      </c>
      <c r="F24" s="18" t="s">
        <v>30</v>
      </c>
      <c r="G24" s="18" t="s">
        <v>85</v>
      </c>
      <c r="H24" s="18" t="s">
        <v>85</v>
      </c>
    </row>
    <row r="25" spans="1:8" x14ac:dyDescent="0.25">
      <c r="A25" s="17">
        <f t="shared" si="0"/>
        <v>23</v>
      </c>
      <c r="B25" s="18" t="s">
        <v>85</v>
      </c>
      <c r="C25" s="18" t="s">
        <v>85</v>
      </c>
      <c r="D25" s="18" t="s">
        <v>19</v>
      </c>
      <c r="E25" s="18" t="s">
        <v>26</v>
      </c>
      <c r="F25" s="18" t="s">
        <v>30</v>
      </c>
      <c r="G25" s="18" t="s">
        <v>85</v>
      </c>
      <c r="H25" s="18" t="s">
        <v>85</v>
      </c>
    </row>
    <row r="26" spans="1:8" x14ac:dyDescent="0.25">
      <c r="A26" s="17">
        <f t="shared" si="0"/>
        <v>24</v>
      </c>
      <c r="B26" s="18" t="s">
        <v>85</v>
      </c>
      <c r="C26" s="18" t="s">
        <v>85</v>
      </c>
      <c r="D26" s="26" t="s">
        <v>19</v>
      </c>
      <c r="E26" s="26" t="s">
        <v>26</v>
      </c>
      <c r="F26" s="26" t="s">
        <v>30</v>
      </c>
      <c r="G26" s="18" t="s">
        <v>85</v>
      </c>
      <c r="H26" s="18" t="s">
        <v>85</v>
      </c>
    </row>
    <row r="27" spans="1:8" x14ac:dyDescent="0.25">
      <c r="A27" s="17">
        <f t="shared" si="0"/>
        <v>25</v>
      </c>
      <c r="B27" s="18" t="s">
        <v>85</v>
      </c>
      <c r="C27" s="18" t="s">
        <v>85</v>
      </c>
      <c r="D27" s="26" t="s">
        <v>19</v>
      </c>
      <c r="E27" s="26" t="s">
        <v>27</v>
      </c>
      <c r="F27" s="26" t="s">
        <v>30</v>
      </c>
      <c r="G27" s="18" t="s">
        <v>85</v>
      </c>
      <c r="H27" s="18" t="s">
        <v>85</v>
      </c>
    </row>
    <row r="28" spans="1:8" x14ac:dyDescent="0.25">
      <c r="A28" s="17">
        <f t="shared" si="0"/>
        <v>26</v>
      </c>
      <c r="B28" s="18" t="s">
        <v>85</v>
      </c>
      <c r="C28" s="18" t="s">
        <v>85</v>
      </c>
      <c r="D28" s="26" t="s">
        <v>19</v>
      </c>
      <c r="E28" s="26" t="s">
        <v>27</v>
      </c>
      <c r="F28" s="26" t="s">
        <v>30</v>
      </c>
      <c r="G28" s="18" t="s">
        <v>85</v>
      </c>
      <c r="H28" s="18" t="s">
        <v>85</v>
      </c>
    </row>
    <row r="29" spans="1:8" x14ac:dyDescent="0.25">
      <c r="A29" s="17">
        <f t="shared" si="0"/>
        <v>27</v>
      </c>
      <c r="B29" s="18" t="s">
        <v>85</v>
      </c>
      <c r="C29" s="18" t="s">
        <v>85</v>
      </c>
      <c r="D29" s="26" t="s">
        <v>22</v>
      </c>
      <c r="E29" s="26" t="s">
        <v>27</v>
      </c>
      <c r="F29" s="26" t="s">
        <v>30</v>
      </c>
      <c r="G29" s="18" t="s">
        <v>85</v>
      </c>
      <c r="H29" s="18" t="s">
        <v>85</v>
      </c>
    </row>
    <row r="30" spans="1:8" x14ac:dyDescent="0.25">
      <c r="A30" s="17">
        <f t="shared" si="0"/>
        <v>28</v>
      </c>
      <c r="B30" s="18" t="s">
        <v>85</v>
      </c>
      <c r="C30" s="18" t="s">
        <v>85</v>
      </c>
      <c r="D30" s="26" t="s">
        <v>19</v>
      </c>
      <c r="E30" s="26" t="s">
        <v>24</v>
      </c>
      <c r="F30" s="26" t="s">
        <v>31</v>
      </c>
      <c r="G30" s="18" t="s">
        <v>85</v>
      </c>
      <c r="H30" s="18"/>
    </row>
    <row r="31" spans="1:8" x14ac:dyDescent="0.25">
      <c r="A31" s="17">
        <f t="shared" si="0"/>
        <v>29</v>
      </c>
      <c r="B31" s="18" t="s">
        <v>85</v>
      </c>
      <c r="C31" s="18" t="s">
        <v>85</v>
      </c>
      <c r="D31" s="26" t="s">
        <v>19</v>
      </c>
      <c r="E31" s="26" t="s">
        <v>24</v>
      </c>
      <c r="F31" s="26" t="s">
        <v>31</v>
      </c>
      <c r="G31" s="18" t="s">
        <v>85</v>
      </c>
      <c r="H31" s="18" t="s">
        <v>85</v>
      </c>
    </row>
    <row r="32" spans="1:8" x14ac:dyDescent="0.25">
      <c r="A32" s="17">
        <f t="shared" si="0"/>
        <v>30</v>
      </c>
      <c r="B32" s="18" t="s">
        <v>85</v>
      </c>
      <c r="C32" s="18" t="s">
        <v>85</v>
      </c>
      <c r="D32" s="27" t="s">
        <v>19</v>
      </c>
      <c r="E32" s="27" t="s">
        <v>26</v>
      </c>
      <c r="F32" s="27" t="s">
        <v>29</v>
      </c>
      <c r="G32" s="18" t="s">
        <v>85</v>
      </c>
      <c r="H32" s="18" t="s">
        <v>85</v>
      </c>
    </row>
    <row r="33" spans="1:8" x14ac:dyDescent="0.25">
      <c r="A33" s="17">
        <f t="shared" si="0"/>
        <v>31</v>
      </c>
      <c r="B33" s="18" t="s">
        <v>86</v>
      </c>
      <c r="C33" s="18" t="s">
        <v>85</v>
      </c>
      <c r="D33" s="27" t="s">
        <v>19</v>
      </c>
      <c r="E33" s="27" t="s">
        <v>26</v>
      </c>
      <c r="F33" s="27" t="s">
        <v>30</v>
      </c>
      <c r="G33" s="18" t="s">
        <v>85</v>
      </c>
      <c r="H33" s="18" t="s">
        <v>85</v>
      </c>
    </row>
    <row r="34" spans="1:8" x14ac:dyDescent="0.25">
      <c r="A34" s="17">
        <f t="shared" si="0"/>
        <v>32</v>
      </c>
      <c r="B34" s="18" t="s">
        <v>85</v>
      </c>
      <c r="C34" s="18" t="s">
        <v>85</v>
      </c>
      <c r="D34" s="25" t="s">
        <v>21</v>
      </c>
      <c r="E34" s="25" t="s">
        <v>26</v>
      </c>
      <c r="F34" s="25" t="s">
        <v>30</v>
      </c>
      <c r="G34" s="18" t="s">
        <v>85</v>
      </c>
      <c r="H34" s="18" t="s">
        <v>85</v>
      </c>
    </row>
    <row r="35" spans="1:8" x14ac:dyDescent="0.25">
      <c r="A35" s="17">
        <f t="shared" si="0"/>
        <v>33</v>
      </c>
      <c r="B35" s="18" t="s">
        <v>85</v>
      </c>
      <c r="C35" s="18" t="s">
        <v>85</v>
      </c>
      <c r="D35" s="27" t="s">
        <v>19</v>
      </c>
      <c r="E35" s="27" t="s">
        <v>24</v>
      </c>
      <c r="F35" s="27" t="s">
        <v>30</v>
      </c>
      <c r="G35" s="18" t="s">
        <v>85</v>
      </c>
      <c r="H35" s="18" t="s">
        <v>85</v>
      </c>
    </row>
    <row r="36" spans="1:8" x14ac:dyDescent="0.25">
      <c r="A36" s="17">
        <f t="shared" si="0"/>
        <v>34</v>
      </c>
      <c r="B36" s="18" t="s">
        <v>85</v>
      </c>
      <c r="C36" s="18" t="s">
        <v>85</v>
      </c>
      <c r="D36" s="27" t="s">
        <v>19</v>
      </c>
      <c r="E36" s="27" t="s">
        <v>24</v>
      </c>
      <c r="F36" s="27" t="s">
        <v>30</v>
      </c>
      <c r="G36" s="18" t="s">
        <v>85</v>
      </c>
      <c r="H36" s="18"/>
    </row>
    <row r="37" spans="1:8" x14ac:dyDescent="0.25">
      <c r="A37" s="17">
        <f t="shared" si="0"/>
        <v>35</v>
      </c>
      <c r="B37" s="18"/>
      <c r="C37" s="19"/>
      <c r="D37" s="18"/>
      <c r="E37" s="18"/>
      <c r="F37" s="18"/>
      <c r="G37" s="18"/>
      <c r="H37" s="18"/>
    </row>
    <row r="38" spans="1:8" x14ac:dyDescent="0.25">
      <c r="A38" s="17">
        <f t="shared" si="0"/>
        <v>36</v>
      </c>
      <c r="B38" s="20"/>
      <c r="C38" s="19"/>
      <c r="D38" s="18"/>
      <c r="E38" s="18"/>
      <c r="F38" s="18"/>
      <c r="G38" s="18"/>
      <c r="H38" s="18"/>
    </row>
    <row r="39" spans="1:8" x14ac:dyDescent="0.25">
      <c r="A39" s="17">
        <f t="shared" si="0"/>
        <v>37</v>
      </c>
      <c r="B39" s="18"/>
      <c r="C39" s="19"/>
      <c r="D39" s="18"/>
      <c r="E39" s="18"/>
      <c r="F39" s="18"/>
      <c r="G39" s="18"/>
      <c r="H39" s="18"/>
    </row>
    <row r="40" spans="1:8" x14ac:dyDescent="0.25">
      <c r="A40" s="17">
        <f t="shared" si="0"/>
        <v>38</v>
      </c>
      <c r="B40" s="18"/>
      <c r="C40" s="19"/>
      <c r="D40" s="18"/>
      <c r="E40" s="18"/>
      <c r="F40" s="18"/>
      <c r="G40" s="18"/>
      <c r="H40" s="18"/>
    </row>
    <row r="41" spans="1:8" x14ac:dyDescent="0.25">
      <c r="A41" s="17">
        <f t="shared" si="0"/>
        <v>39</v>
      </c>
      <c r="B41" s="18"/>
      <c r="C41" s="19"/>
      <c r="D41" s="18"/>
      <c r="E41" s="18"/>
      <c r="F41" s="18"/>
      <c r="G41" s="18"/>
      <c r="H41" s="18"/>
    </row>
    <row r="42" spans="1:8" x14ac:dyDescent="0.25">
      <c r="A42" s="17">
        <f t="shared" si="0"/>
        <v>40</v>
      </c>
      <c r="B42" s="18"/>
      <c r="C42" s="19"/>
      <c r="D42" s="18"/>
      <c r="E42" s="18"/>
      <c r="F42" s="18"/>
      <c r="G42" s="18"/>
      <c r="H42" s="18"/>
    </row>
    <row r="43" spans="1:8" x14ac:dyDescent="0.25">
      <c r="A43" s="17">
        <f t="shared" si="0"/>
        <v>41</v>
      </c>
      <c r="B43" s="18"/>
      <c r="C43" s="19"/>
      <c r="D43" s="18"/>
      <c r="E43" s="18"/>
      <c r="F43" s="18"/>
      <c r="G43" s="18"/>
      <c r="H43" s="18"/>
    </row>
    <row r="44" spans="1:8" x14ac:dyDescent="0.25">
      <c r="A44" s="17">
        <f t="shared" si="0"/>
        <v>42</v>
      </c>
      <c r="B44" s="18"/>
      <c r="C44" s="19"/>
      <c r="D44" s="18"/>
      <c r="E44" s="18"/>
      <c r="F44" s="18"/>
      <c r="G44" s="18"/>
      <c r="H44" s="18"/>
    </row>
    <row r="45" spans="1:8" x14ac:dyDescent="0.25">
      <c r="A45" s="17">
        <f t="shared" si="0"/>
        <v>43</v>
      </c>
      <c r="B45" s="18"/>
      <c r="C45" s="19"/>
      <c r="D45" s="18"/>
      <c r="E45" s="18"/>
      <c r="F45" s="18"/>
      <c r="G45" s="18"/>
      <c r="H45" s="18"/>
    </row>
    <row r="46" spans="1:8" x14ac:dyDescent="0.25">
      <c r="A46" s="17">
        <f t="shared" si="0"/>
        <v>44</v>
      </c>
      <c r="B46" s="18"/>
      <c r="C46" s="19"/>
      <c r="D46" s="18"/>
      <c r="E46" s="18"/>
      <c r="F46" s="18"/>
      <c r="G46" s="18"/>
      <c r="H46" s="18"/>
    </row>
    <row r="47" spans="1:8" x14ac:dyDescent="0.25">
      <c r="A47" s="17">
        <f t="shared" si="0"/>
        <v>45</v>
      </c>
      <c r="B47" s="18"/>
      <c r="C47" s="19"/>
      <c r="D47" s="18"/>
      <c r="E47" s="18"/>
      <c r="F47" s="18"/>
      <c r="G47" s="18"/>
      <c r="H47" s="18"/>
    </row>
    <row r="48" spans="1:8" x14ac:dyDescent="0.25">
      <c r="A48" s="17">
        <f t="shared" si="0"/>
        <v>46</v>
      </c>
      <c r="B48" s="18"/>
      <c r="C48" s="19"/>
      <c r="D48" s="18"/>
      <c r="E48" s="18"/>
      <c r="F48" s="18"/>
      <c r="G48" s="18"/>
      <c r="H48" s="18"/>
    </row>
    <row r="49" spans="1:8" x14ac:dyDescent="0.25">
      <c r="A49" s="17">
        <f t="shared" si="0"/>
        <v>47</v>
      </c>
      <c r="B49" s="18"/>
      <c r="C49" s="19"/>
      <c r="D49" s="18"/>
      <c r="E49" s="18"/>
      <c r="F49" s="18"/>
      <c r="G49" s="18"/>
      <c r="H49" s="18"/>
    </row>
    <row r="50" spans="1:8" x14ac:dyDescent="0.25">
      <c r="A50" s="17">
        <f t="shared" si="0"/>
        <v>48</v>
      </c>
      <c r="B50" s="18"/>
      <c r="C50" s="19"/>
      <c r="D50" s="18"/>
      <c r="E50" s="18"/>
      <c r="F50" s="18"/>
      <c r="G50" s="18"/>
      <c r="H50" s="18"/>
    </row>
    <row r="51" spans="1:8" x14ac:dyDescent="0.25">
      <c r="A51" s="17">
        <f t="shared" si="0"/>
        <v>49</v>
      </c>
      <c r="B51" s="18"/>
      <c r="C51" s="19"/>
      <c r="D51" s="18"/>
      <c r="E51" s="18"/>
      <c r="F51" s="18"/>
      <c r="G51" s="18"/>
      <c r="H51" s="18"/>
    </row>
    <row r="52" spans="1:8" x14ac:dyDescent="0.25">
      <c r="A52" s="17">
        <f t="shared" si="0"/>
        <v>50</v>
      </c>
      <c r="B52" s="18"/>
      <c r="C52" s="19"/>
      <c r="D52" s="18"/>
      <c r="E52" s="18"/>
      <c r="F52" s="18"/>
      <c r="G52" s="18"/>
      <c r="H52" s="18"/>
    </row>
    <row r="53" spans="1:8" x14ac:dyDescent="0.25">
      <c r="A53" s="17">
        <f t="shared" si="0"/>
        <v>51</v>
      </c>
      <c r="B53" s="18"/>
      <c r="C53" s="19"/>
      <c r="D53" s="18"/>
      <c r="E53" s="18"/>
      <c r="F53" s="18"/>
      <c r="G53" s="18"/>
      <c r="H53" s="18"/>
    </row>
    <row r="54" spans="1:8" x14ac:dyDescent="0.25">
      <c r="A54" s="17">
        <f t="shared" si="0"/>
        <v>52</v>
      </c>
      <c r="B54" s="18"/>
      <c r="C54" s="19"/>
      <c r="D54" s="18"/>
      <c r="E54" s="18"/>
      <c r="F54" s="18"/>
      <c r="G54" s="18"/>
      <c r="H54" s="18"/>
    </row>
    <row r="55" spans="1:8" x14ac:dyDescent="0.25">
      <c r="A55" s="17">
        <f t="shared" si="0"/>
        <v>53</v>
      </c>
      <c r="B55" s="18"/>
      <c r="C55" s="19"/>
      <c r="D55" s="18"/>
      <c r="E55" s="18"/>
      <c r="F55" s="18"/>
      <c r="G55" s="18"/>
      <c r="H55" s="18"/>
    </row>
    <row r="56" spans="1:8" x14ac:dyDescent="0.25">
      <c r="A56" s="17">
        <f t="shared" si="0"/>
        <v>54</v>
      </c>
      <c r="B56" s="18"/>
      <c r="C56" s="19"/>
      <c r="D56" s="18"/>
      <c r="E56" s="18"/>
      <c r="F56" s="18"/>
      <c r="G56" s="18"/>
      <c r="H56" s="18"/>
    </row>
    <row r="57" spans="1:8" x14ac:dyDescent="0.25">
      <c r="A57" s="17">
        <f t="shared" si="0"/>
        <v>55</v>
      </c>
      <c r="B57" s="18"/>
      <c r="C57" s="19"/>
      <c r="D57" s="18"/>
      <c r="E57" s="18"/>
      <c r="F57" s="18"/>
      <c r="G57" s="18"/>
      <c r="H57" s="18"/>
    </row>
    <row r="58" spans="1:8" x14ac:dyDescent="0.25">
      <c r="A58" s="17">
        <f t="shared" si="0"/>
        <v>56</v>
      </c>
      <c r="B58" s="18"/>
      <c r="C58" s="19"/>
      <c r="D58" s="18"/>
      <c r="E58" s="18"/>
      <c r="F58" s="18"/>
      <c r="G58" s="18"/>
      <c r="H58" s="18"/>
    </row>
    <row r="59" spans="1:8" x14ac:dyDescent="0.25">
      <c r="A59" s="17">
        <f t="shared" si="0"/>
        <v>57</v>
      </c>
      <c r="B59" s="18"/>
      <c r="C59" s="19"/>
      <c r="D59" s="18"/>
      <c r="E59" s="18"/>
      <c r="F59" s="18"/>
      <c r="G59" s="18"/>
      <c r="H59" s="18"/>
    </row>
    <row r="60" spans="1:8" x14ac:dyDescent="0.25">
      <c r="A60" s="17">
        <f t="shared" si="0"/>
        <v>58</v>
      </c>
      <c r="B60" s="18"/>
      <c r="C60" s="19"/>
      <c r="D60" s="18"/>
      <c r="E60" s="18"/>
      <c r="F60" s="18"/>
      <c r="G60" s="18"/>
      <c r="H60" s="18"/>
    </row>
    <row r="61" spans="1:8" x14ac:dyDescent="0.25">
      <c r="A61" s="17">
        <f t="shared" si="0"/>
        <v>59</v>
      </c>
      <c r="B61" s="18"/>
      <c r="C61" s="19"/>
      <c r="D61" s="18"/>
      <c r="E61" s="18"/>
      <c r="F61" s="18"/>
      <c r="G61" s="18"/>
      <c r="H61" s="18"/>
    </row>
    <row r="62" spans="1:8" x14ac:dyDescent="0.25">
      <c r="A62" s="17">
        <f t="shared" si="0"/>
        <v>60</v>
      </c>
      <c r="B62" s="18"/>
      <c r="C62" s="19"/>
      <c r="D62" s="18"/>
      <c r="E62" s="18"/>
      <c r="F62" s="18"/>
      <c r="G62" s="18"/>
      <c r="H62" s="18"/>
    </row>
    <row r="63" spans="1:8" x14ac:dyDescent="0.25">
      <c r="A63" s="17">
        <f t="shared" si="0"/>
        <v>61</v>
      </c>
      <c r="B63" s="18"/>
      <c r="C63" s="19"/>
      <c r="D63" s="18"/>
      <c r="E63" s="18"/>
      <c r="F63" s="18"/>
      <c r="G63" s="18"/>
      <c r="H63" s="18"/>
    </row>
    <row r="64" spans="1:8" x14ac:dyDescent="0.25">
      <c r="A64" s="17">
        <f t="shared" si="0"/>
        <v>62</v>
      </c>
      <c r="B64" s="18"/>
      <c r="C64" s="19"/>
      <c r="D64" s="18"/>
      <c r="E64" s="18"/>
      <c r="F64" s="18"/>
      <c r="G64" s="18"/>
      <c r="H64" s="18"/>
    </row>
    <row r="65" spans="1:8" x14ac:dyDescent="0.25">
      <c r="A65" s="17">
        <f t="shared" si="0"/>
        <v>63</v>
      </c>
      <c r="B65" s="18"/>
      <c r="C65" s="19"/>
      <c r="D65" s="18"/>
      <c r="E65" s="18"/>
      <c r="F65" s="18"/>
      <c r="G65" s="18"/>
      <c r="H65" s="18"/>
    </row>
    <row r="66" spans="1:8" x14ac:dyDescent="0.25">
      <c r="A66" s="17">
        <f t="shared" si="0"/>
        <v>64</v>
      </c>
      <c r="B66" s="18"/>
      <c r="C66" s="19"/>
      <c r="D66" s="18"/>
      <c r="E66" s="18"/>
      <c r="F66" s="18"/>
      <c r="G66" s="18"/>
      <c r="H66" s="18"/>
    </row>
    <row r="67" spans="1:8" x14ac:dyDescent="0.25">
      <c r="A67" s="17">
        <f t="shared" si="0"/>
        <v>65</v>
      </c>
      <c r="B67" s="18"/>
      <c r="C67" s="19"/>
      <c r="D67" s="18"/>
      <c r="E67" s="18"/>
      <c r="F67" s="18"/>
      <c r="G67" s="18"/>
      <c r="H67" s="18"/>
    </row>
    <row r="68" spans="1:8" x14ac:dyDescent="0.25">
      <c r="A68" s="17">
        <f t="shared" si="0"/>
        <v>66</v>
      </c>
      <c r="B68" s="18"/>
      <c r="C68" s="19"/>
      <c r="D68" s="18"/>
      <c r="E68" s="18"/>
      <c r="F68" s="18"/>
      <c r="G68" s="18"/>
      <c r="H68" s="18"/>
    </row>
    <row r="69" spans="1:8" x14ac:dyDescent="0.25">
      <c r="A69" s="17">
        <f t="shared" ref="A69:A101" si="1">A68+1</f>
        <v>67</v>
      </c>
      <c r="B69" s="18"/>
      <c r="C69" s="19"/>
      <c r="D69" s="18"/>
      <c r="E69" s="18"/>
      <c r="F69" s="18"/>
      <c r="G69" s="18"/>
      <c r="H69" s="18"/>
    </row>
    <row r="70" spans="1:8" x14ac:dyDescent="0.25">
      <c r="A70" s="17">
        <f t="shared" si="1"/>
        <v>68</v>
      </c>
      <c r="B70" s="18"/>
      <c r="C70" s="19"/>
      <c r="D70" s="18"/>
      <c r="E70" s="18"/>
      <c r="F70" s="18"/>
      <c r="G70" s="18"/>
      <c r="H70" s="18"/>
    </row>
    <row r="71" spans="1:8" x14ac:dyDescent="0.25">
      <c r="A71" s="17">
        <f t="shared" si="1"/>
        <v>69</v>
      </c>
      <c r="B71" s="18"/>
      <c r="C71" s="19"/>
      <c r="D71" s="18"/>
      <c r="E71" s="18"/>
      <c r="F71" s="18"/>
      <c r="G71" s="18"/>
      <c r="H71" s="18"/>
    </row>
    <row r="72" spans="1:8" x14ac:dyDescent="0.25">
      <c r="A72" s="17">
        <f t="shared" si="1"/>
        <v>70</v>
      </c>
      <c r="B72" s="18"/>
      <c r="C72" s="19"/>
      <c r="D72" s="18"/>
      <c r="E72" s="18"/>
      <c r="F72" s="18"/>
      <c r="G72" s="18"/>
      <c r="H72" s="18"/>
    </row>
    <row r="73" spans="1:8" x14ac:dyDescent="0.25">
      <c r="A73" s="17">
        <f t="shared" si="1"/>
        <v>71</v>
      </c>
      <c r="B73" s="18"/>
      <c r="C73" s="19"/>
      <c r="D73" s="18"/>
      <c r="E73" s="18"/>
      <c r="F73" s="18"/>
      <c r="G73" s="18"/>
      <c r="H73" s="18"/>
    </row>
    <row r="74" spans="1:8" x14ac:dyDescent="0.25">
      <c r="A74" s="17">
        <f t="shared" si="1"/>
        <v>72</v>
      </c>
      <c r="B74" s="18"/>
      <c r="C74" s="19"/>
      <c r="D74" s="18"/>
      <c r="E74" s="18"/>
      <c r="F74" s="18"/>
      <c r="G74" s="18"/>
      <c r="H74" s="18"/>
    </row>
    <row r="75" spans="1:8" x14ac:dyDescent="0.25">
      <c r="A75" s="17">
        <f t="shared" si="1"/>
        <v>73</v>
      </c>
      <c r="B75" s="18"/>
      <c r="C75" s="19"/>
      <c r="D75" s="18"/>
      <c r="E75" s="18"/>
      <c r="F75" s="18"/>
      <c r="G75" s="18"/>
      <c r="H75" s="18"/>
    </row>
    <row r="76" spans="1:8" x14ac:dyDescent="0.25">
      <c r="A76" s="17">
        <f t="shared" si="1"/>
        <v>74</v>
      </c>
      <c r="B76" s="18"/>
      <c r="C76" s="19"/>
      <c r="D76" s="18"/>
      <c r="E76" s="18"/>
      <c r="F76" s="18"/>
      <c r="G76" s="18"/>
      <c r="H76" s="18"/>
    </row>
    <row r="77" spans="1:8" x14ac:dyDescent="0.25">
      <c r="A77" s="17">
        <f t="shared" si="1"/>
        <v>75</v>
      </c>
      <c r="B77" s="18"/>
      <c r="C77" s="19"/>
      <c r="D77" s="18"/>
      <c r="E77" s="18"/>
      <c r="F77" s="18"/>
      <c r="G77" s="18"/>
      <c r="H77" s="18"/>
    </row>
    <row r="78" spans="1:8" x14ac:dyDescent="0.25">
      <c r="A78" s="17">
        <f t="shared" si="1"/>
        <v>76</v>
      </c>
      <c r="B78" s="18"/>
      <c r="C78" s="19"/>
      <c r="D78" s="18"/>
      <c r="E78" s="18"/>
      <c r="F78" s="18"/>
      <c r="G78" s="18"/>
      <c r="H78" s="18"/>
    </row>
    <row r="79" spans="1:8" x14ac:dyDescent="0.25">
      <c r="A79" s="17">
        <f t="shared" si="1"/>
        <v>77</v>
      </c>
      <c r="B79" s="18"/>
      <c r="C79" s="19"/>
      <c r="D79" s="18"/>
      <c r="E79" s="18"/>
      <c r="F79" s="18"/>
      <c r="G79" s="18"/>
      <c r="H79" s="18"/>
    </row>
    <row r="80" spans="1:8" x14ac:dyDescent="0.25">
      <c r="A80" s="17">
        <f t="shared" si="1"/>
        <v>78</v>
      </c>
      <c r="B80" s="18"/>
      <c r="C80" s="19"/>
      <c r="D80" s="18"/>
      <c r="E80" s="18"/>
      <c r="F80" s="18"/>
      <c r="G80" s="18"/>
      <c r="H80" s="18"/>
    </row>
    <row r="81" spans="1:8" x14ac:dyDescent="0.25">
      <c r="A81" s="17">
        <f t="shared" si="1"/>
        <v>79</v>
      </c>
      <c r="B81" s="18"/>
      <c r="C81" s="19"/>
      <c r="D81" s="18"/>
      <c r="E81" s="18"/>
      <c r="F81" s="18"/>
      <c r="G81" s="18"/>
      <c r="H81" s="18"/>
    </row>
    <row r="82" spans="1:8" x14ac:dyDescent="0.25">
      <c r="A82" s="17">
        <f t="shared" si="1"/>
        <v>80</v>
      </c>
      <c r="B82" s="18"/>
      <c r="C82" s="19"/>
      <c r="D82" s="18"/>
      <c r="E82" s="18"/>
      <c r="F82" s="18"/>
      <c r="G82" s="18"/>
      <c r="H82" s="18"/>
    </row>
    <row r="83" spans="1:8" x14ac:dyDescent="0.25">
      <c r="A83" s="17">
        <f t="shared" si="1"/>
        <v>81</v>
      </c>
      <c r="B83" s="18"/>
      <c r="C83" s="19"/>
      <c r="D83" s="18"/>
      <c r="E83" s="18"/>
      <c r="F83" s="18"/>
      <c r="G83" s="18"/>
      <c r="H83" s="18"/>
    </row>
    <row r="84" spans="1:8" x14ac:dyDescent="0.25">
      <c r="A84" s="17">
        <f t="shared" si="1"/>
        <v>82</v>
      </c>
      <c r="B84" s="18"/>
      <c r="C84" s="19"/>
      <c r="D84" s="18"/>
      <c r="E84" s="18"/>
      <c r="F84" s="18"/>
      <c r="G84" s="18"/>
      <c r="H84" s="18"/>
    </row>
    <row r="85" spans="1:8" x14ac:dyDescent="0.25">
      <c r="A85" s="17">
        <f t="shared" si="1"/>
        <v>83</v>
      </c>
      <c r="B85" s="18"/>
      <c r="C85" s="19"/>
      <c r="D85" s="18"/>
      <c r="E85" s="18"/>
      <c r="F85" s="18"/>
      <c r="G85" s="18"/>
      <c r="H85" s="18"/>
    </row>
    <row r="86" spans="1:8" x14ac:dyDescent="0.25">
      <c r="A86" s="17">
        <f t="shared" si="1"/>
        <v>84</v>
      </c>
      <c r="B86" s="18"/>
      <c r="C86" s="19"/>
      <c r="D86" s="18"/>
      <c r="E86" s="18"/>
      <c r="F86" s="18"/>
      <c r="G86" s="18"/>
      <c r="H86" s="18"/>
    </row>
    <row r="87" spans="1:8" x14ac:dyDescent="0.25">
      <c r="A87" s="17">
        <f t="shared" si="1"/>
        <v>85</v>
      </c>
      <c r="B87" s="18"/>
      <c r="C87" s="19"/>
      <c r="D87" s="18"/>
      <c r="E87" s="18"/>
      <c r="F87" s="18"/>
      <c r="G87" s="18"/>
      <c r="H87" s="18"/>
    </row>
    <row r="88" spans="1:8" x14ac:dyDescent="0.25">
      <c r="A88" s="17">
        <f t="shared" si="1"/>
        <v>86</v>
      </c>
      <c r="B88" s="18"/>
      <c r="C88" s="19"/>
      <c r="D88" s="18"/>
      <c r="E88" s="18"/>
      <c r="F88" s="18"/>
      <c r="G88" s="18"/>
      <c r="H88" s="18"/>
    </row>
    <row r="89" spans="1:8" x14ac:dyDescent="0.25">
      <c r="A89" s="17">
        <f t="shared" si="1"/>
        <v>87</v>
      </c>
      <c r="B89" s="18"/>
      <c r="C89" s="19"/>
      <c r="D89" s="18"/>
      <c r="E89" s="18"/>
      <c r="F89" s="18"/>
      <c r="G89" s="18"/>
      <c r="H89" s="18"/>
    </row>
    <row r="90" spans="1:8" x14ac:dyDescent="0.25">
      <c r="A90" s="17">
        <f t="shared" si="1"/>
        <v>88</v>
      </c>
      <c r="B90" s="18"/>
      <c r="C90" s="19"/>
      <c r="D90" s="18"/>
      <c r="E90" s="18"/>
      <c r="F90" s="18"/>
      <c r="G90" s="18"/>
      <c r="H90" s="18"/>
    </row>
    <row r="91" spans="1:8" x14ac:dyDescent="0.25">
      <c r="A91" s="17">
        <f t="shared" si="1"/>
        <v>89</v>
      </c>
      <c r="B91" s="18"/>
      <c r="C91" s="19"/>
      <c r="D91" s="18"/>
      <c r="E91" s="18"/>
      <c r="F91" s="18"/>
      <c r="G91" s="18"/>
      <c r="H91" s="18"/>
    </row>
    <row r="92" spans="1:8" x14ac:dyDescent="0.25">
      <c r="A92" s="17">
        <f t="shared" si="1"/>
        <v>90</v>
      </c>
      <c r="B92" s="18"/>
      <c r="C92" s="19"/>
      <c r="D92" s="18"/>
      <c r="E92" s="18"/>
      <c r="F92" s="18"/>
      <c r="G92" s="18"/>
      <c r="H92" s="18"/>
    </row>
    <row r="93" spans="1:8" x14ac:dyDescent="0.25">
      <c r="A93" s="17">
        <f t="shared" si="1"/>
        <v>91</v>
      </c>
      <c r="B93" s="18"/>
      <c r="C93" s="19"/>
      <c r="D93" s="18"/>
      <c r="E93" s="18"/>
      <c r="F93" s="18"/>
      <c r="G93" s="18"/>
      <c r="H93" s="18"/>
    </row>
    <row r="94" spans="1:8" x14ac:dyDescent="0.25">
      <c r="A94" s="17">
        <f t="shared" si="1"/>
        <v>92</v>
      </c>
      <c r="B94" s="18"/>
      <c r="C94" s="19"/>
      <c r="D94" s="18"/>
      <c r="E94" s="18"/>
      <c r="F94" s="18"/>
      <c r="G94" s="18"/>
      <c r="H94" s="18"/>
    </row>
    <row r="95" spans="1:8" x14ac:dyDescent="0.25">
      <c r="A95" s="17">
        <f t="shared" si="1"/>
        <v>93</v>
      </c>
      <c r="B95" s="18"/>
      <c r="C95" s="19"/>
      <c r="D95" s="18"/>
      <c r="E95" s="18"/>
      <c r="F95" s="18"/>
      <c r="G95" s="18"/>
      <c r="H95" s="18"/>
    </row>
    <row r="96" spans="1:8" x14ac:dyDescent="0.25">
      <c r="A96" s="17">
        <f t="shared" si="1"/>
        <v>94</v>
      </c>
      <c r="B96" s="18"/>
      <c r="C96" s="19"/>
      <c r="D96" s="18"/>
      <c r="E96" s="18"/>
      <c r="F96" s="18"/>
      <c r="G96" s="18"/>
      <c r="H96" s="18"/>
    </row>
    <row r="97" spans="1:8" x14ac:dyDescent="0.25">
      <c r="A97" s="17">
        <f t="shared" si="1"/>
        <v>95</v>
      </c>
      <c r="B97" s="18"/>
      <c r="C97" s="19"/>
      <c r="D97" s="18"/>
      <c r="E97" s="18"/>
      <c r="F97" s="18"/>
      <c r="G97" s="18"/>
      <c r="H97" s="18"/>
    </row>
    <row r="98" spans="1:8" x14ac:dyDescent="0.25">
      <c r="A98" s="17">
        <f t="shared" si="1"/>
        <v>96</v>
      </c>
      <c r="B98" s="18"/>
      <c r="C98" s="19"/>
      <c r="D98" s="18"/>
      <c r="E98" s="18"/>
      <c r="F98" s="18"/>
      <c r="G98" s="18"/>
      <c r="H98" s="18"/>
    </row>
    <row r="99" spans="1:8" x14ac:dyDescent="0.25">
      <c r="A99" s="17">
        <f t="shared" si="1"/>
        <v>97</v>
      </c>
      <c r="B99" s="18"/>
      <c r="C99" s="19"/>
      <c r="D99" s="18"/>
      <c r="E99" s="18"/>
      <c r="F99" s="18"/>
      <c r="G99" s="18"/>
      <c r="H99" s="18"/>
    </row>
    <row r="100" spans="1:8" x14ac:dyDescent="0.25">
      <c r="A100" s="17">
        <f t="shared" si="1"/>
        <v>98</v>
      </c>
      <c r="B100" s="18"/>
      <c r="C100" s="19"/>
      <c r="D100" s="18"/>
      <c r="E100" s="18"/>
      <c r="F100" s="18"/>
      <c r="G100" s="18"/>
      <c r="H100" s="18"/>
    </row>
    <row r="101" spans="1:8" x14ac:dyDescent="0.25">
      <c r="A101" s="17">
        <f t="shared" si="1"/>
        <v>99</v>
      </c>
      <c r="B101" s="18"/>
      <c r="C101" s="19"/>
      <c r="D101" s="18"/>
      <c r="E101" s="18"/>
      <c r="F101" s="18"/>
      <c r="G101" s="18"/>
      <c r="H101" s="18"/>
    </row>
  </sheetData>
  <sheetProtection formatColumns="0" formatRows="0" insertRows="0" deleteRows="0" selectLockedCells="1" sort="0" autoFilter="0"/>
  <sortState xmlns:xlrd2="http://schemas.microsoft.com/office/spreadsheetml/2017/richdata2" ref="B3:H36">
    <sortCondition ref="B3:B36"/>
  </sortState>
  <dataValidations count="5">
    <dataValidation type="list" allowBlank="1" showInputMessage="1" showErrorMessage="1" sqref="B3:B37 B39:B101" xr:uid="{00000000-0002-0000-0100-000000000000}">
      <formula1>Party</formula1>
    </dataValidation>
    <dataValidation type="list" allowBlank="1" showInputMessage="1" showErrorMessage="1" sqref="D3:D101" xr:uid="{00000000-0002-0000-0100-000001000000}">
      <formula1>Bias</formula1>
    </dataValidation>
    <dataValidation type="list" allowBlank="1" showInputMessage="1" showErrorMessage="1" sqref="F3:F101" xr:uid="{00000000-0002-0000-0100-000002000000}">
      <formula1>Priority</formula1>
    </dataValidation>
    <dataValidation type="list" allowBlank="1" showInputMessage="1" sqref="G3:G101" xr:uid="{00000000-0002-0000-0100-000003000000}">
      <formula1>Treatment</formula1>
    </dataValidation>
    <dataValidation type="list" allowBlank="1" showInputMessage="1" showErrorMessage="1" sqref="E3:E101" xr:uid="{00000000-0002-0000-0100-000004000000}">
      <formula1>Process</formula1>
    </dataValidation>
  </dataValidations>
  <pageMargins left="0.70866141732283472" right="0.70866141732283472" top="0.74803149606299213" bottom="0.74803149606299213" header="0.31496062992125984" footer="0.31496062992125984"/>
  <pageSetup scale="46" fitToHeight="0" orientation="landscape"/>
  <ignoredErrors>
    <ignoredError sqref="A4:A101" unlockedFormula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R428"/>
  <sheetViews>
    <sheetView showGridLines="0" tabSelected="1" topLeftCell="A10" zoomScale="70" zoomScaleNormal="70" workbookViewId="0">
      <pane xSplit="3" ySplit="5" topLeftCell="E15" activePane="bottomRight" state="frozen"/>
      <selection activeCell="A10" sqref="A10"/>
      <selection pane="topRight" activeCell="D10" sqref="D10"/>
      <selection pane="bottomLeft" activeCell="A13" sqref="A13"/>
      <selection pane="bottomRight" activeCell="O21" sqref="O21"/>
    </sheetView>
  </sheetViews>
  <sheetFormatPr baseColWidth="10" defaultColWidth="9.140625" defaultRowHeight="15" x14ac:dyDescent="0.25"/>
  <cols>
    <col min="1" max="1" width="5.42578125" style="95" customWidth="1"/>
    <col min="2" max="2" width="5.140625" style="95" hidden="1" customWidth="1"/>
    <col min="3" max="3" width="42.42578125" style="121" customWidth="1"/>
    <col min="4" max="4" width="18" style="96" hidden="1" customWidth="1"/>
    <col min="5" max="5" width="20.5703125" style="95" customWidth="1"/>
    <col min="6" max="6" width="11.5703125" style="95" customWidth="1"/>
    <col min="7" max="7" width="12.7109375" style="96" customWidth="1"/>
    <col min="8" max="8" width="12.7109375" style="95" customWidth="1"/>
    <col min="9" max="9" width="8.7109375" style="95" customWidth="1"/>
    <col min="10" max="10" width="16.7109375" style="95" customWidth="1"/>
    <col min="11" max="11" width="8.5703125" style="95" customWidth="1"/>
    <col min="12" max="12" width="7.7109375" style="95" customWidth="1"/>
    <col min="13" max="13" width="66" style="97" customWidth="1"/>
    <col min="14" max="14" width="12" style="70" customWidth="1"/>
    <col min="15" max="15" width="68.85546875" style="91" customWidth="1"/>
    <col min="16" max="16" width="10.28515625" style="95" customWidth="1"/>
    <col min="17" max="17" width="72.42578125" style="70" customWidth="1"/>
    <col min="18" max="18" width="8.28515625" style="70" customWidth="1"/>
    <col min="19" max="16384" width="9.140625" style="70"/>
  </cols>
  <sheetData>
    <row r="7" spans="1:18" ht="10.5" customHeight="1" x14ac:dyDescent="0.25"/>
    <row r="9" spans="1:18" ht="15" customHeight="1" x14ac:dyDescent="0.25">
      <c r="A9" s="113"/>
      <c r="B9" s="113"/>
      <c r="C9" s="122"/>
      <c r="D9" s="115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</row>
    <row r="10" spans="1:18" ht="15" customHeight="1" x14ac:dyDescent="0.25">
      <c r="A10" s="113"/>
      <c r="B10" s="113"/>
      <c r="C10" s="122"/>
      <c r="D10" s="115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</row>
    <row r="11" spans="1:18" ht="50.25" customHeight="1" x14ac:dyDescent="0.25">
      <c r="A11" s="113"/>
      <c r="B11" s="113"/>
      <c r="C11" s="122"/>
      <c r="D11" s="115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</row>
    <row r="12" spans="1:18" s="71" customFormat="1" ht="20.25" customHeight="1" thickBot="1" x14ac:dyDescent="0.3">
      <c r="A12" s="113"/>
      <c r="B12" s="113"/>
      <c r="C12" s="122"/>
      <c r="D12" s="115"/>
      <c r="E12" s="113" t="s">
        <v>258</v>
      </c>
      <c r="F12" s="113"/>
      <c r="G12" s="113"/>
      <c r="H12" s="113"/>
      <c r="I12" s="113"/>
      <c r="J12" s="113"/>
      <c r="K12" s="113"/>
      <c r="L12" s="113"/>
      <c r="M12" s="113"/>
      <c r="N12" s="113" t="s">
        <v>265</v>
      </c>
      <c r="O12" s="114"/>
      <c r="P12" s="113"/>
      <c r="Q12" s="113"/>
      <c r="R12" s="113"/>
    </row>
    <row r="13" spans="1:18" ht="49.5" customHeight="1" x14ac:dyDescent="0.25">
      <c r="A13" s="164" t="s">
        <v>87</v>
      </c>
      <c r="B13" s="166" t="s">
        <v>188</v>
      </c>
      <c r="C13" s="160" t="s">
        <v>19</v>
      </c>
      <c r="D13" s="168" t="s">
        <v>217</v>
      </c>
      <c r="E13" s="168" t="s">
        <v>244</v>
      </c>
      <c r="F13" s="168" t="s">
        <v>11</v>
      </c>
      <c r="G13" s="160" t="s">
        <v>112</v>
      </c>
      <c r="H13" s="160"/>
      <c r="I13" s="160" t="s">
        <v>59</v>
      </c>
      <c r="J13" s="72" t="s">
        <v>114</v>
      </c>
      <c r="K13" s="160" t="s">
        <v>60</v>
      </c>
      <c r="L13" s="160" t="s">
        <v>88</v>
      </c>
      <c r="M13" s="72" t="s">
        <v>61</v>
      </c>
      <c r="N13" s="162" t="s">
        <v>95</v>
      </c>
      <c r="O13" s="159" t="s">
        <v>225</v>
      </c>
      <c r="P13" s="159"/>
      <c r="Q13" s="159" t="s">
        <v>224</v>
      </c>
      <c r="R13" s="159"/>
    </row>
    <row r="14" spans="1:18" ht="43.5" customHeight="1" thickBot="1" x14ac:dyDescent="0.3">
      <c r="A14" s="165"/>
      <c r="B14" s="167"/>
      <c r="C14" s="161"/>
      <c r="D14" s="169"/>
      <c r="E14" s="169"/>
      <c r="F14" s="169"/>
      <c r="G14" s="73" t="s">
        <v>113</v>
      </c>
      <c r="H14" s="73" t="s">
        <v>111</v>
      </c>
      <c r="I14" s="161"/>
      <c r="J14" s="73" t="s">
        <v>115</v>
      </c>
      <c r="K14" s="161"/>
      <c r="L14" s="161"/>
      <c r="M14" s="74" t="str">
        <f>Listas!V18</f>
        <v>(Requerido para los factores de riesgo &gt;=8, 
sugerido para factores de riesgo entre 5 y 8)</v>
      </c>
      <c r="N14" s="163"/>
      <c r="O14" s="75" t="s">
        <v>122</v>
      </c>
      <c r="P14" s="76" t="s">
        <v>123</v>
      </c>
      <c r="Q14" s="75" t="s">
        <v>122</v>
      </c>
      <c r="R14" s="76"/>
    </row>
    <row r="15" spans="1:18" ht="106.5" customHeight="1" x14ac:dyDescent="0.25">
      <c r="A15" s="84">
        <v>1</v>
      </c>
      <c r="B15" s="77"/>
      <c r="C15" s="123" t="s">
        <v>247</v>
      </c>
      <c r="D15" s="105" t="s">
        <v>227</v>
      </c>
      <c r="E15" s="129" t="s">
        <v>243</v>
      </c>
      <c r="F15" s="86" t="s">
        <v>242</v>
      </c>
      <c r="G15" s="87" t="s">
        <v>97</v>
      </c>
      <c r="H15" s="102" t="str">
        <f>IF($G15="","",(LOOKUP($G15,Listas!$K$2:$K$6,Occurrences)))</f>
        <v>2. Se ha presentado al menos de 1 vez en los últimos 5 años.</v>
      </c>
      <c r="I15" s="104">
        <f>IF($G15="","",(LOOKUP($G15,Listas!$K$2:$K$6,Listas!$S$2:$S$6)))</f>
        <v>2</v>
      </c>
      <c r="J15" s="107" t="s">
        <v>108</v>
      </c>
      <c r="K15" s="104">
        <f>IF($J15="","",(LOOKUP($J15,Listas!$M$2:$M$6,Listas!$S$2:$S$6)))</f>
        <v>3</v>
      </c>
      <c r="L15" s="110">
        <f>IF($G15="","",$I15*$K15)</f>
        <v>6</v>
      </c>
      <c r="M15" s="108" t="s">
        <v>257</v>
      </c>
      <c r="N15" s="81">
        <f>'Calificacion Controles'!AE4</f>
        <v>1.1999999999999997</v>
      </c>
      <c r="O15" s="86" t="s">
        <v>262</v>
      </c>
      <c r="P15" s="82">
        <v>0.5</v>
      </c>
      <c r="Q15" s="86" t="s">
        <v>267</v>
      </c>
      <c r="R15" s="109"/>
    </row>
    <row r="16" spans="1:18" ht="95.25" customHeight="1" x14ac:dyDescent="0.25">
      <c r="A16" s="84">
        <v>2</v>
      </c>
      <c r="B16" s="77"/>
      <c r="C16" s="127" t="s">
        <v>251</v>
      </c>
      <c r="D16" s="98" t="s">
        <v>216</v>
      </c>
      <c r="E16" s="130" t="s">
        <v>220</v>
      </c>
      <c r="F16" s="86" t="s">
        <v>241</v>
      </c>
      <c r="G16" s="87" t="s">
        <v>98</v>
      </c>
      <c r="H16" s="102" t="str">
        <f>IF($G16="","",(LOOKUP($G16,Listas!$K$2:$K$6,Occurrences)))</f>
        <v>3. Se ha presentado al menos 1 vez en los últimos 2 años.</v>
      </c>
      <c r="I16" s="104">
        <f>IF($G16="","",(LOOKUP($G16,Listas!$K$2:$K$6,Listas!$S$2:$S$6)))</f>
        <v>3</v>
      </c>
      <c r="J16" s="87" t="s">
        <v>107</v>
      </c>
      <c r="K16" s="104">
        <f>IF($J16="","",(LOOKUP($J16,Listas!$M$2:$M$6,Listas!$S$2:$S$6)))</f>
        <v>2</v>
      </c>
      <c r="L16" s="103">
        <f>IF($G16="","",$I16*$K16)</f>
        <v>6</v>
      </c>
      <c r="M16" s="111" t="s">
        <v>223</v>
      </c>
      <c r="N16" s="81">
        <f>'Calificacion Controles'!AE7</f>
        <v>1.1999999999999997</v>
      </c>
      <c r="O16" s="117" t="s">
        <v>274</v>
      </c>
      <c r="P16" s="82">
        <v>0.5</v>
      </c>
      <c r="Q16" s="116"/>
      <c r="R16" s="109"/>
    </row>
    <row r="17" spans="1:18" ht="150" x14ac:dyDescent="0.25">
      <c r="A17" s="84">
        <v>3</v>
      </c>
      <c r="B17" s="77"/>
      <c r="C17" s="128" t="s">
        <v>250</v>
      </c>
      <c r="D17" s="101" t="s">
        <v>214</v>
      </c>
      <c r="E17" s="131" t="s">
        <v>253</v>
      </c>
      <c r="F17" s="86" t="s">
        <v>242</v>
      </c>
      <c r="G17" s="87" t="s">
        <v>98</v>
      </c>
      <c r="H17" s="102" t="str">
        <f>IF($G17="","",(LOOKUP($G17,Listas!$K$2:$K$6,Occurrences)))</f>
        <v>3. Se ha presentado al menos 1 vez en los últimos 2 años.</v>
      </c>
      <c r="I17" s="104">
        <f>IF($G17="","",(LOOKUP($G17,Listas!$K$2:$K$6,Listas!$S$2:$S$6)))</f>
        <v>3</v>
      </c>
      <c r="J17" s="87" t="s">
        <v>107</v>
      </c>
      <c r="K17" s="104">
        <f>IF($J17="","",(LOOKUP($J17,Listas!$M$2:$M$6,Listas!$S$2:$S$6)))</f>
        <v>2</v>
      </c>
      <c r="L17" s="103">
        <f>IF($G17="","",$I17*$K17)</f>
        <v>6</v>
      </c>
      <c r="M17" s="108" t="s">
        <v>248</v>
      </c>
      <c r="N17" s="81">
        <f>'Calificacion Controles'!AE8</f>
        <v>1.1999999999999997</v>
      </c>
      <c r="O17" s="86" t="s">
        <v>268</v>
      </c>
      <c r="P17" s="82">
        <v>0.5</v>
      </c>
      <c r="Q17" s="116" t="s">
        <v>278</v>
      </c>
      <c r="R17" s="109"/>
    </row>
    <row r="18" spans="1:18" ht="149.25" customHeight="1" x14ac:dyDescent="0.25">
      <c r="A18" s="84">
        <v>4</v>
      </c>
      <c r="B18" s="77"/>
      <c r="C18" s="127" t="s">
        <v>264</v>
      </c>
      <c r="D18" s="98" t="s">
        <v>218</v>
      </c>
      <c r="E18" s="129" t="s">
        <v>254</v>
      </c>
      <c r="F18" s="86" t="s">
        <v>241</v>
      </c>
      <c r="G18" s="87" t="s">
        <v>98</v>
      </c>
      <c r="H18" s="102" t="str">
        <f>IF($G18="","",(LOOKUP($G18,Listas!$K$2:$K$6,Occurrences)))</f>
        <v>3. Se ha presentado al menos 1 vez en los últimos 2 años.</v>
      </c>
      <c r="I18" s="104">
        <f>IF($G18="","",(LOOKUP($G18,Listas!$K$2:$K$6,Listas!$S$2:$S$6)))</f>
        <v>3</v>
      </c>
      <c r="J18" s="87" t="s">
        <v>107</v>
      </c>
      <c r="K18" s="104">
        <f>IF($J18="","",(LOOKUP($J18,Listas!$M$2:$M$6,Listas!$S$2:$S$6)))</f>
        <v>2</v>
      </c>
      <c r="L18" s="103">
        <f t="shared" ref="L18:L19" si="0">IF($G18="","",$I18*$K18)</f>
        <v>6</v>
      </c>
      <c r="M18" s="111" t="s">
        <v>222</v>
      </c>
      <c r="N18" s="81">
        <f>'Calificacion Controles'!AE10</f>
        <v>1.1999999999999997</v>
      </c>
      <c r="O18" s="117" t="s">
        <v>269</v>
      </c>
      <c r="P18" s="82">
        <v>0.5</v>
      </c>
      <c r="Q18" s="116" t="s">
        <v>270</v>
      </c>
      <c r="R18" s="83"/>
    </row>
    <row r="19" spans="1:18" ht="120.75" customHeight="1" x14ac:dyDescent="0.25">
      <c r="A19" s="84">
        <v>5</v>
      </c>
      <c r="B19" s="77"/>
      <c r="C19" s="127" t="s">
        <v>252</v>
      </c>
      <c r="D19" s="98" t="s">
        <v>219</v>
      </c>
      <c r="E19" s="130" t="s">
        <v>255</v>
      </c>
      <c r="F19" s="86" t="s">
        <v>241</v>
      </c>
      <c r="G19" s="87" t="s">
        <v>96</v>
      </c>
      <c r="H19" s="102" t="str">
        <f>IF($G19="","",(LOOKUP($G19,Listas!$K$2:$K$6,Occurrences)))</f>
        <v>1. No se ha presentado en los últimos 5 años</v>
      </c>
      <c r="I19" s="104">
        <f>IF($G19="","",(LOOKUP($G19,Listas!$K$2:$K$6,Listas!$S$2:$S$6)))</f>
        <v>1</v>
      </c>
      <c r="J19" s="87" t="s">
        <v>106</v>
      </c>
      <c r="K19" s="104">
        <f>IF($J19="","",(LOOKUP($J19,Listas!$M$2:$M$6,Listas!$S$2:$S$6)))</f>
        <v>1</v>
      </c>
      <c r="L19" s="103">
        <f t="shared" si="0"/>
        <v>1</v>
      </c>
      <c r="M19" s="111" t="s">
        <v>249</v>
      </c>
      <c r="N19" s="81">
        <f>'Calificacion Controles'!AE14</f>
        <v>0.26666666666666672</v>
      </c>
      <c r="O19" s="117" t="s">
        <v>271</v>
      </c>
      <c r="P19" s="82">
        <v>0.5</v>
      </c>
      <c r="Q19" s="117" t="s">
        <v>271</v>
      </c>
      <c r="R19" s="83"/>
    </row>
    <row r="20" spans="1:18" ht="98.25" customHeight="1" x14ac:dyDescent="0.25">
      <c r="A20" s="84">
        <v>6</v>
      </c>
      <c r="B20" s="77"/>
      <c r="C20" s="127" t="s">
        <v>263</v>
      </c>
      <c r="D20" s="98" t="s">
        <v>215</v>
      </c>
      <c r="E20" s="129" t="s">
        <v>246</v>
      </c>
      <c r="F20" s="86" t="s">
        <v>241</v>
      </c>
      <c r="G20" s="87" t="s">
        <v>98</v>
      </c>
      <c r="H20" s="102" t="str">
        <f>IF($G20="","",(LOOKUP($G20,Listas!$K$2:$K$6,Occurrences)))</f>
        <v>3. Se ha presentado al menos 1 vez en los últimos 2 años.</v>
      </c>
      <c r="I20" s="104">
        <f>IF($G20="","",(LOOKUP($G20,Listas!$K$2:$K$6,Listas!$S$2:$S$6)))</f>
        <v>3</v>
      </c>
      <c r="J20" s="87" t="s">
        <v>107</v>
      </c>
      <c r="K20" s="104">
        <f>IF($J20="","",(LOOKUP($J20,Listas!$M$2:$M$6,Listas!$S$2:$S$6)))</f>
        <v>2</v>
      </c>
      <c r="L20" s="103">
        <f t="shared" ref="L20:L22" si="1">IF($G20="","",$I20*$K20)</f>
        <v>6</v>
      </c>
      <c r="M20" s="111" t="s">
        <v>221</v>
      </c>
      <c r="N20" s="81">
        <f>'Calificacion Controles'!AE15</f>
        <v>1.1999999999999997</v>
      </c>
      <c r="O20" s="86" t="s">
        <v>259</v>
      </c>
      <c r="P20" s="82">
        <v>0.5</v>
      </c>
      <c r="Q20" s="117" t="s">
        <v>272</v>
      </c>
      <c r="R20" s="83"/>
    </row>
    <row r="21" spans="1:18" ht="110.25" customHeight="1" x14ac:dyDescent="0.25">
      <c r="A21" s="84">
        <v>7</v>
      </c>
      <c r="B21" s="77"/>
      <c r="C21" s="127" t="s">
        <v>260</v>
      </c>
      <c r="D21" s="98" t="s">
        <v>229</v>
      </c>
      <c r="E21" s="130" t="s">
        <v>261</v>
      </c>
      <c r="F21" s="86" t="s">
        <v>241</v>
      </c>
      <c r="G21" s="87" t="s">
        <v>96</v>
      </c>
      <c r="H21" s="78" t="str">
        <f>IF($G21="","",(LOOKUP($G21,Listas!$K$2:$K$6,Occurrences)))</f>
        <v>1. No se ha presentado en los últimos 5 años</v>
      </c>
      <c r="I21" s="79">
        <f>IF($G21="","",(LOOKUP($G21,Listas!$K$2:$K$6,Listas!$S$2:$S$6)))</f>
        <v>1</v>
      </c>
      <c r="J21" s="87" t="s">
        <v>107</v>
      </c>
      <c r="K21" s="79">
        <f>IF($J21="","",(LOOKUP($J21,Listas!$M$2:$M$6,Listas!$S$2:$S$6)))</f>
        <v>2</v>
      </c>
      <c r="L21" s="80">
        <f t="shared" si="1"/>
        <v>2</v>
      </c>
      <c r="M21" s="112" t="s">
        <v>275</v>
      </c>
      <c r="N21" s="81">
        <f>'Calificacion Controles'!AE17</f>
        <v>0.39999999999999991</v>
      </c>
      <c r="O21" s="117" t="s">
        <v>276</v>
      </c>
      <c r="P21" s="82">
        <v>0.5</v>
      </c>
      <c r="Q21" s="117" t="s">
        <v>277</v>
      </c>
      <c r="R21" s="83"/>
    </row>
    <row r="22" spans="1:18" s="120" customFormat="1" ht="121.5" customHeight="1" x14ac:dyDescent="0.25">
      <c r="A22" s="84">
        <v>8</v>
      </c>
      <c r="B22" s="146"/>
      <c r="C22" s="127" t="s">
        <v>256</v>
      </c>
      <c r="D22" s="146"/>
      <c r="E22" s="147" t="s">
        <v>245</v>
      </c>
      <c r="F22" s="86" t="s">
        <v>241</v>
      </c>
      <c r="G22" s="87" t="s">
        <v>100</v>
      </c>
      <c r="H22" s="148" t="str">
        <f>IF($G22="","",(LOOKUP($G22,Listas!$K$2:$K$6,Occurrences)))</f>
        <v>5. Se ha presentado mas de 1 vez en el  año.</v>
      </c>
      <c r="I22" s="149">
        <f>IF($G22="","",(LOOKUP($G22,Listas!$K$2:$K$6,Listas!$S$2:$S$6)))</f>
        <v>5</v>
      </c>
      <c r="J22" s="87" t="s">
        <v>106</v>
      </c>
      <c r="K22" s="149">
        <f>IF($J22="","",(LOOKUP($J22,Listas!$M$2:$M$6,Listas!$S$2:$S$6)))</f>
        <v>1</v>
      </c>
      <c r="L22" s="150">
        <f t="shared" si="1"/>
        <v>5</v>
      </c>
      <c r="M22" s="112" t="s">
        <v>239</v>
      </c>
      <c r="N22" s="151">
        <f>'Calificacion Controles'!AE20</f>
        <v>0.99999999999999978</v>
      </c>
      <c r="O22" s="117" t="s">
        <v>279</v>
      </c>
      <c r="P22" s="82">
        <v>0.5</v>
      </c>
      <c r="Q22" s="117" t="s">
        <v>273</v>
      </c>
      <c r="R22" s="119"/>
    </row>
    <row r="23" spans="1:18" s="141" customFormat="1" ht="76.5" customHeight="1" x14ac:dyDescent="0.25">
      <c r="A23" s="132"/>
      <c r="B23" s="133"/>
      <c r="C23" s="134"/>
      <c r="D23" s="135"/>
      <c r="E23" s="136"/>
      <c r="F23" s="137"/>
      <c r="G23" s="138"/>
      <c r="H23" s="139"/>
      <c r="I23" s="140"/>
      <c r="J23" s="152"/>
      <c r="K23" s="140"/>
      <c r="L23" s="140"/>
      <c r="M23" s="153"/>
      <c r="N23" s="154"/>
      <c r="O23" s="155"/>
      <c r="P23" s="132"/>
    </row>
    <row r="24" spans="1:18" s="141" customFormat="1" ht="45" customHeight="1" x14ac:dyDescent="0.25">
      <c r="A24" s="132"/>
      <c r="B24" s="133"/>
      <c r="C24" s="142" t="s">
        <v>212</v>
      </c>
      <c r="D24" s="143"/>
      <c r="E24" s="136"/>
      <c r="F24" s="137"/>
      <c r="G24" s="138"/>
      <c r="H24" s="139" t="str">
        <f>IF($G24="","",(LOOKUP($G24,Listas!$K$2:$K$6,Occurrences)))</f>
        <v/>
      </c>
      <c r="I24" s="140" t="str">
        <f>IF($G24="","",(LOOKUP($G24,Listas!$K$2:$K$6,Listas!$S$2:$S$6)))</f>
        <v/>
      </c>
      <c r="J24" s="152"/>
      <c r="K24" s="140" t="str">
        <f>IF($J24="","",(LOOKUP($J24,Listas!$M$2:$M$6,Listas!$S$2:$S$6)))</f>
        <v/>
      </c>
      <c r="L24" s="140" t="str">
        <f>IF($G24="","",$I24*$K24)</f>
        <v/>
      </c>
      <c r="M24" s="153"/>
      <c r="N24" s="154"/>
      <c r="O24" s="158" t="s">
        <v>266</v>
      </c>
      <c r="P24" s="132"/>
    </row>
    <row r="25" spans="1:18" s="141" customFormat="1" ht="102" customHeight="1" x14ac:dyDescent="0.25">
      <c r="A25" s="132"/>
      <c r="B25" s="133"/>
      <c r="C25" s="144" t="s">
        <v>213</v>
      </c>
      <c r="D25" s="145"/>
      <c r="E25" s="137"/>
      <c r="F25" s="137"/>
      <c r="G25" s="138"/>
      <c r="H25" s="139" t="str">
        <f>IF($G25="","",(LOOKUP($G25,Listas!$K$2:$K$6,Occurrences)))</f>
        <v/>
      </c>
      <c r="I25" s="140" t="str">
        <f>IF($G25="","",(LOOKUP($G25,Listas!$K$2:$K$6,Listas!$S$2:$S$6)))</f>
        <v/>
      </c>
      <c r="J25" s="152"/>
      <c r="K25" s="140" t="str">
        <f>IF($J25="","",(LOOKUP($J25,Listas!$M$2:$M$6,Listas!$S$2:$S$6)))</f>
        <v/>
      </c>
      <c r="L25" s="140" t="str">
        <f>IF($G25="","",$I25*$K25)</f>
        <v/>
      </c>
      <c r="M25" s="153"/>
      <c r="N25" s="154"/>
      <c r="O25" s="156"/>
      <c r="P25" s="132"/>
    </row>
    <row r="26" spans="1:18" x14ac:dyDescent="0.25">
      <c r="A26" s="91"/>
      <c r="B26" s="70"/>
      <c r="C26" s="124"/>
      <c r="D26" s="92"/>
      <c r="E26" s="93"/>
      <c r="F26" s="93"/>
      <c r="G26" s="70"/>
      <c r="H26" s="120"/>
      <c r="I26" s="120"/>
      <c r="J26" s="120"/>
      <c r="K26" s="120"/>
      <c r="L26" s="120"/>
      <c r="M26" s="120"/>
      <c r="N26" s="120"/>
      <c r="O26" s="157"/>
    </row>
    <row r="27" spans="1:18" x14ac:dyDescent="0.25">
      <c r="A27" s="91"/>
      <c r="B27" s="70"/>
      <c r="C27" s="124"/>
      <c r="D27" s="92"/>
      <c r="E27" s="93"/>
      <c r="F27" s="93"/>
      <c r="G27" s="70"/>
      <c r="H27" s="120"/>
      <c r="I27" s="120"/>
      <c r="J27" s="120"/>
      <c r="K27" s="120"/>
      <c r="L27" s="120"/>
      <c r="M27" s="120"/>
      <c r="N27" s="120"/>
      <c r="O27" s="157"/>
    </row>
    <row r="28" spans="1:18" x14ac:dyDescent="0.25">
      <c r="A28" s="91"/>
      <c r="B28" s="70"/>
      <c r="C28" s="125"/>
      <c r="D28" s="94"/>
      <c r="E28" s="94"/>
      <c r="F28" s="94"/>
      <c r="G28" s="70"/>
      <c r="H28" s="120"/>
      <c r="I28" s="120" t="str">
        <f>IF($G28="","",AVERAGE(VLOOKUP($G28,Listas!$K$1:$S$6,9,0),(VLOOKUP($H28,Listas!$L$1:$S$6,8,0))))</f>
        <v/>
      </c>
      <c r="J28" s="120"/>
      <c r="K28" s="120" t="str">
        <f>IF($J28="","",(AVERAGE(VLOOKUP($J28,Listas!$M$1:$S$6,7,0))))</f>
        <v/>
      </c>
      <c r="L28" s="120" t="str">
        <f t="shared" ref="L28:L38" si="2">IF($G28="","",$I28*$K28)</f>
        <v/>
      </c>
      <c r="M28" s="120"/>
      <c r="N28" s="120"/>
      <c r="O28" s="157"/>
      <c r="P28" s="118"/>
    </row>
    <row r="29" spans="1:18" ht="14.25" customHeight="1" x14ac:dyDescent="0.25">
      <c r="A29" s="91"/>
      <c r="B29" s="70"/>
      <c r="C29" s="126"/>
      <c r="D29" s="97"/>
      <c r="E29" s="70"/>
      <c r="F29" s="70"/>
      <c r="G29" s="70"/>
      <c r="H29" s="70"/>
      <c r="I29" s="70" t="str">
        <f>IF($G29="","",AVERAGE(VLOOKUP($G29,Listas!$K$1:$S$6,9,0),(VLOOKUP($H29,Listas!$L$1:$S$6,8,0))))</f>
        <v/>
      </c>
      <c r="J29" s="70"/>
      <c r="K29" s="70" t="str">
        <f>IF($J29="","",(AVERAGE(VLOOKUP($J29,Listas!$M$1:$S$6,7,0))))</f>
        <v/>
      </c>
      <c r="L29" s="70" t="str">
        <f t="shared" si="2"/>
        <v/>
      </c>
      <c r="M29" s="70"/>
      <c r="P29" s="118"/>
    </row>
    <row r="30" spans="1:18" ht="14.25" customHeight="1" x14ac:dyDescent="0.25">
      <c r="A30" s="91"/>
      <c r="B30" s="70"/>
      <c r="C30" s="126"/>
      <c r="D30" s="97"/>
      <c r="E30" s="70"/>
      <c r="F30" s="70"/>
      <c r="G30" s="70"/>
      <c r="H30" s="70"/>
      <c r="I30" s="70" t="str">
        <f>IF($G30="","",AVERAGE(VLOOKUP($G30,Listas!$K$1:$S$6,9,0),(VLOOKUP($H30,Listas!$L$1:$S$6,8,0))))</f>
        <v/>
      </c>
      <c r="J30" s="70"/>
      <c r="K30" s="70" t="str">
        <f>IF($J30="","",(AVERAGE(VLOOKUP($J30,Listas!$M$1:$S$6,7,0))))</f>
        <v/>
      </c>
      <c r="L30" s="70" t="str">
        <f t="shared" si="2"/>
        <v/>
      </c>
      <c r="M30" s="70"/>
    </row>
    <row r="31" spans="1:18" ht="14.25" customHeight="1" x14ac:dyDescent="0.25">
      <c r="A31" s="91"/>
      <c r="B31" s="70"/>
      <c r="C31" s="126"/>
      <c r="D31" s="97"/>
      <c r="E31" s="70"/>
      <c r="F31" s="70"/>
      <c r="G31" s="70"/>
      <c r="H31" s="70"/>
      <c r="I31" s="70" t="str">
        <f>IF($G31="","",AVERAGE(VLOOKUP($G31,Listas!$K$1:$S$6,9,0),(VLOOKUP($H31,Listas!$L$1:$S$6,8,0))))</f>
        <v/>
      </c>
      <c r="J31" s="70"/>
      <c r="K31" s="70" t="str">
        <f>IF($J31="","",(AVERAGE(VLOOKUP($J31,Listas!$M$1:$S$6,7,0))))</f>
        <v/>
      </c>
      <c r="L31" s="70" t="str">
        <f t="shared" si="2"/>
        <v/>
      </c>
      <c r="M31" s="70"/>
    </row>
    <row r="32" spans="1:18" ht="14.25" customHeight="1" x14ac:dyDescent="0.25">
      <c r="A32" s="91"/>
      <c r="B32" s="70"/>
      <c r="C32" s="126"/>
      <c r="D32" s="97"/>
      <c r="E32" s="70"/>
      <c r="F32" s="70"/>
      <c r="G32" s="70"/>
      <c r="H32" s="70"/>
      <c r="I32" s="70" t="str">
        <f>IF($G32="","",AVERAGE(VLOOKUP($G32,Listas!$K$1:$S$6,9,0),(VLOOKUP($H32,Listas!$L$1:$S$6,8,0))))</f>
        <v/>
      </c>
      <c r="J32" s="70"/>
      <c r="K32" s="70" t="str">
        <f>IF($J32="","",(AVERAGE(VLOOKUP($J32,Listas!$M$1:$S$6,7,0))))</f>
        <v/>
      </c>
      <c r="L32" s="70" t="str">
        <f t="shared" si="2"/>
        <v/>
      </c>
      <c r="M32" s="70"/>
    </row>
    <row r="33" spans="1:16" ht="14.25" customHeight="1" x14ac:dyDescent="0.25">
      <c r="A33" s="91"/>
      <c r="B33" s="70"/>
      <c r="C33" s="126"/>
      <c r="D33" s="97"/>
      <c r="E33" s="70"/>
      <c r="F33" s="70"/>
      <c r="G33" s="70"/>
      <c r="H33" s="70"/>
      <c r="I33" s="70" t="str">
        <f>IF($G33="","",AVERAGE(VLOOKUP($G33,Listas!$K$1:$S$6,9,0),(VLOOKUP($H33,Listas!$L$1:$S$6,8,0))))</f>
        <v/>
      </c>
      <c r="J33" s="70"/>
      <c r="K33" s="70" t="str">
        <f>IF($J33="","",(AVERAGE(VLOOKUP($J33,Listas!$M$1:$S$6,7,0))))</f>
        <v/>
      </c>
      <c r="L33" s="70" t="str">
        <f t="shared" si="2"/>
        <v/>
      </c>
      <c r="M33" s="70"/>
    </row>
    <row r="34" spans="1:16" ht="14.25" customHeight="1" x14ac:dyDescent="0.25">
      <c r="A34" s="91"/>
      <c r="B34" s="70"/>
      <c r="C34" s="126"/>
      <c r="D34" s="97"/>
      <c r="E34" s="70"/>
      <c r="F34" s="70"/>
      <c r="G34" s="70"/>
      <c r="H34" s="70"/>
      <c r="I34" s="70" t="str">
        <f>IF($G34="","",AVERAGE(VLOOKUP($G34,Listas!$K$1:$S$6,9,0),(VLOOKUP($H34,Listas!$L$1:$S$6,8,0))))</f>
        <v/>
      </c>
      <c r="J34" s="70"/>
      <c r="K34" s="70" t="str">
        <f>IF($J34="","",(AVERAGE(VLOOKUP($J34,Listas!$M$1:$S$6,7,0))))</f>
        <v/>
      </c>
      <c r="L34" s="70" t="str">
        <f t="shared" si="2"/>
        <v/>
      </c>
      <c r="M34" s="70"/>
    </row>
    <row r="35" spans="1:16" ht="14.25" customHeight="1" x14ac:dyDescent="0.25">
      <c r="A35" s="91"/>
      <c r="B35" s="70"/>
      <c r="C35" s="126"/>
      <c r="D35" s="97"/>
      <c r="E35" s="70"/>
      <c r="F35" s="70"/>
      <c r="G35" s="70"/>
      <c r="H35" s="70"/>
      <c r="I35" s="70" t="str">
        <f>IF($G35="","",AVERAGE(VLOOKUP($G35,Listas!$K$1:$S$6,9,0),(VLOOKUP($H35,Listas!$L$1:$S$6,8,0))))</f>
        <v/>
      </c>
      <c r="J35" s="70"/>
      <c r="K35" s="70" t="str">
        <f>IF($J35="","",(AVERAGE(VLOOKUP($J35,Listas!$M$1:$S$6,7,0))))</f>
        <v/>
      </c>
      <c r="L35" s="70" t="str">
        <f t="shared" si="2"/>
        <v/>
      </c>
      <c r="M35" s="70"/>
      <c r="O35" s="70"/>
      <c r="P35" s="70"/>
    </row>
    <row r="36" spans="1:16" ht="14.25" customHeight="1" x14ac:dyDescent="0.25">
      <c r="A36" s="91"/>
      <c r="B36" s="70"/>
      <c r="C36" s="126"/>
      <c r="D36" s="97"/>
      <c r="E36" s="70"/>
      <c r="F36" s="70"/>
      <c r="G36" s="70"/>
      <c r="H36" s="70"/>
      <c r="I36" s="70" t="str">
        <f>IF($G36="","",AVERAGE(VLOOKUP($G36,Listas!$K$1:$S$6,9,0),(VLOOKUP($H36,Listas!$L$1:$S$6,8,0))))</f>
        <v/>
      </c>
      <c r="J36" s="70"/>
      <c r="K36" s="70" t="str">
        <f>IF($J36="","",(AVERAGE(VLOOKUP($J36,Listas!$M$1:$S$6,7,0))))</f>
        <v/>
      </c>
      <c r="L36" s="70" t="str">
        <f t="shared" si="2"/>
        <v/>
      </c>
      <c r="M36" s="70"/>
      <c r="O36" s="70"/>
      <c r="P36" s="70"/>
    </row>
    <row r="37" spans="1:16" ht="14.25" customHeight="1" x14ac:dyDescent="0.25">
      <c r="A37" s="91"/>
      <c r="B37" s="70"/>
      <c r="C37" s="126"/>
      <c r="D37" s="97"/>
      <c r="E37" s="70"/>
      <c r="F37" s="70"/>
      <c r="G37" s="70"/>
      <c r="H37" s="70"/>
      <c r="I37" s="70" t="str">
        <f>IF($G37="","",AVERAGE(VLOOKUP($G37,Listas!$K$1:$S$6,9,0),(VLOOKUP($H37,Listas!$L$1:$S$6,8,0))))</f>
        <v/>
      </c>
      <c r="J37" s="70"/>
      <c r="K37" s="70" t="str">
        <f>IF($J37="","",(AVERAGE(VLOOKUP($J37,Listas!$M$1:$S$6,7,0))))</f>
        <v/>
      </c>
      <c r="L37" s="70" t="str">
        <f t="shared" si="2"/>
        <v/>
      </c>
      <c r="M37" s="70"/>
      <c r="O37" s="70"/>
      <c r="P37" s="70"/>
    </row>
    <row r="38" spans="1:16" ht="14.25" customHeight="1" x14ac:dyDescent="0.25">
      <c r="A38" s="91"/>
      <c r="B38" s="70"/>
      <c r="C38" s="126"/>
      <c r="D38" s="97"/>
      <c r="E38" s="70"/>
      <c r="F38" s="70"/>
      <c r="G38" s="70"/>
      <c r="H38" s="70"/>
      <c r="I38" s="70" t="str">
        <f>IF($G38="","",AVERAGE(VLOOKUP($G38,Listas!$K$1:$S$6,9,0),(VLOOKUP($H38,Listas!$L$1:$S$6,8,0))))</f>
        <v/>
      </c>
      <c r="J38" s="70"/>
      <c r="K38" s="70" t="str">
        <f>IF($J38="","",(AVERAGE(VLOOKUP($J38,Listas!$M$1:$S$6,7,0))))</f>
        <v/>
      </c>
      <c r="L38" s="70" t="str">
        <f t="shared" si="2"/>
        <v/>
      </c>
      <c r="M38" s="70"/>
      <c r="O38" s="70"/>
      <c r="P38" s="70"/>
    </row>
    <row r="39" spans="1:16" ht="14.25" customHeight="1" x14ac:dyDescent="0.25">
      <c r="A39" s="91"/>
      <c r="B39" s="70"/>
      <c r="C39" s="126"/>
      <c r="D39" s="97"/>
      <c r="E39" s="70"/>
      <c r="F39" s="70"/>
      <c r="G39" s="70"/>
      <c r="H39" s="70"/>
      <c r="I39" s="70" t="str">
        <f>IF($G39="","",AVERAGE(VLOOKUP($G39,Listas!$K$1:$S$6,9,0),(VLOOKUP($H39,Listas!$L$1:$S$6,8,0))))</f>
        <v/>
      </c>
      <c r="J39" s="70"/>
      <c r="K39" s="70" t="str">
        <f>IF($J39="","",(AVERAGE(VLOOKUP($J39,Listas!$M$1:$S$6,7,0))))</f>
        <v/>
      </c>
      <c r="L39" s="70" t="str">
        <f t="shared" ref="L39:L70" si="3">IF($G39="","",$I39*$K39)</f>
        <v/>
      </c>
      <c r="M39" s="70"/>
      <c r="O39" s="70"/>
      <c r="P39" s="70"/>
    </row>
    <row r="40" spans="1:16" ht="14.25" customHeight="1" x14ac:dyDescent="0.25">
      <c r="A40" s="91"/>
      <c r="B40" s="70"/>
      <c r="C40" s="126"/>
      <c r="D40" s="97"/>
      <c r="E40" s="70"/>
      <c r="F40" s="70"/>
      <c r="G40" s="70"/>
      <c r="H40" s="70"/>
      <c r="I40" s="70" t="str">
        <f>IF($G40="","",AVERAGE(VLOOKUP($G40,Listas!$K$1:$S$6,9,0),(VLOOKUP($H40,Listas!$L$1:$S$6,8,0))))</f>
        <v/>
      </c>
      <c r="J40" s="70"/>
      <c r="K40" s="70" t="str">
        <f>IF($J40="","",(AVERAGE(VLOOKUP($J40,Listas!$M$1:$S$6,7,0))))</f>
        <v/>
      </c>
      <c r="L40" s="70" t="str">
        <f t="shared" si="3"/>
        <v/>
      </c>
      <c r="M40" s="70"/>
      <c r="O40" s="70"/>
      <c r="P40" s="70"/>
    </row>
    <row r="41" spans="1:16" ht="14.25" customHeight="1" x14ac:dyDescent="0.25">
      <c r="A41" s="91"/>
      <c r="B41" s="70"/>
      <c r="C41" s="126"/>
      <c r="D41" s="97"/>
      <c r="E41" s="70"/>
      <c r="F41" s="70"/>
      <c r="G41" s="70"/>
      <c r="H41" s="70"/>
      <c r="I41" s="70" t="str">
        <f>IF($G41="","",AVERAGE(VLOOKUP($G41,Listas!$K$1:$S$6,9,0),(VLOOKUP($H41,Listas!$L$1:$S$6,8,0))))</f>
        <v/>
      </c>
      <c r="J41" s="70"/>
      <c r="K41" s="70" t="str">
        <f>IF($J41="","",(AVERAGE(VLOOKUP($J41,Listas!$M$1:$S$6,7,0))))</f>
        <v/>
      </c>
      <c r="L41" s="70" t="str">
        <f t="shared" si="3"/>
        <v/>
      </c>
      <c r="M41" s="70"/>
      <c r="O41" s="70"/>
      <c r="P41" s="70"/>
    </row>
    <row r="42" spans="1:16" ht="14.25" customHeight="1" x14ac:dyDescent="0.25">
      <c r="A42" s="91"/>
      <c r="B42" s="70"/>
      <c r="C42" s="126"/>
      <c r="D42" s="97"/>
      <c r="E42" s="70"/>
      <c r="F42" s="70"/>
      <c r="G42" s="70"/>
      <c r="H42" s="70"/>
      <c r="I42" s="70" t="str">
        <f>IF($G42="","",AVERAGE(VLOOKUP($G42,Listas!$K$1:$S$6,9,0),(VLOOKUP($H42,Listas!$L$1:$S$6,8,0))))</f>
        <v/>
      </c>
      <c r="J42" s="70"/>
      <c r="K42" s="70" t="str">
        <f>IF($J42="","",(AVERAGE(VLOOKUP($J42,Listas!$M$1:$S$6,7,0))))</f>
        <v/>
      </c>
      <c r="L42" s="70" t="str">
        <f t="shared" si="3"/>
        <v/>
      </c>
      <c r="M42" s="70"/>
      <c r="O42" s="70"/>
      <c r="P42" s="70"/>
    </row>
    <row r="43" spans="1:16" ht="14.25" customHeight="1" x14ac:dyDescent="0.25">
      <c r="A43" s="91"/>
      <c r="B43" s="70"/>
      <c r="C43" s="126"/>
      <c r="D43" s="97"/>
      <c r="E43" s="70"/>
      <c r="F43" s="70"/>
      <c r="G43" s="70"/>
      <c r="H43" s="70"/>
      <c r="I43" s="70" t="str">
        <f>IF($G43="","",AVERAGE(VLOOKUP($G43,Listas!$K$1:$S$6,9,0),(VLOOKUP($H43,Listas!$L$1:$S$6,8,0))))</f>
        <v/>
      </c>
      <c r="J43" s="70"/>
      <c r="K43" s="70" t="str">
        <f>IF($J43="","",(AVERAGE(VLOOKUP($J43,Listas!$M$1:$S$6,7,0))))</f>
        <v/>
      </c>
      <c r="L43" s="70" t="str">
        <f t="shared" si="3"/>
        <v/>
      </c>
      <c r="M43" s="70"/>
      <c r="O43" s="70"/>
      <c r="P43" s="70"/>
    </row>
    <row r="44" spans="1:16" ht="14.25" customHeight="1" x14ac:dyDescent="0.25">
      <c r="A44" s="91"/>
      <c r="B44" s="70"/>
      <c r="C44" s="126"/>
      <c r="D44" s="97"/>
      <c r="E44" s="70"/>
      <c r="F44" s="70"/>
      <c r="G44" s="70"/>
      <c r="H44" s="70"/>
      <c r="I44" s="70" t="str">
        <f>IF($G44="","",AVERAGE(VLOOKUP($G44,Listas!$K$1:$S$6,9,0),(VLOOKUP($H44,Listas!$L$1:$S$6,8,0))))</f>
        <v/>
      </c>
      <c r="J44" s="70"/>
      <c r="K44" s="70" t="str">
        <f>IF($J44="","",(AVERAGE(VLOOKUP($J44,Listas!$M$1:$S$6,7,0))))</f>
        <v/>
      </c>
      <c r="L44" s="70" t="str">
        <f t="shared" si="3"/>
        <v/>
      </c>
      <c r="M44" s="70"/>
      <c r="O44" s="70"/>
      <c r="P44" s="70"/>
    </row>
    <row r="45" spans="1:16" ht="14.25" customHeight="1" x14ac:dyDescent="0.25">
      <c r="A45" s="91"/>
      <c r="B45" s="70"/>
      <c r="C45" s="126"/>
      <c r="D45" s="97"/>
      <c r="E45" s="70"/>
      <c r="F45" s="70"/>
      <c r="G45" s="70"/>
      <c r="H45" s="70"/>
      <c r="I45" s="70" t="str">
        <f>IF($G45="","",AVERAGE(VLOOKUP($G45,Listas!$K$1:$S$6,9,0),(VLOOKUP($H45,Listas!$L$1:$S$6,8,0))))</f>
        <v/>
      </c>
      <c r="J45" s="70"/>
      <c r="K45" s="70" t="str">
        <f>IF($J45="","",(AVERAGE(VLOOKUP($J45,Listas!$M$1:$S$6,7,0))))</f>
        <v/>
      </c>
      <c r="L45" s="70" t="str">
        <f t="shared" si="3"/>
        <v/>
      </c>
      <c r="M45" s="70"/>
      <c r="O45" s="70"/>
      <c r="P45" s="70"/>
    </row>
    <row r="46" spans="1:16" ht="14.25" customHeight="1" x14ac:dyDescent="0.25">
      <c r="A46" s="91"/>
      <c r="B46" s="70"/>
      <c r="C46" s="126"/>
      <c r="D46" s="97"/>
      <c r="E46" s="70"/>
      <c r="F46" s="70"/>
      <c r="G46" s="70"/>
      <c r="H46" s="70"/>
      <c r="I46" s="70" t="str">
        <f>IF($G46="","",AVERAGE(VLOOKUP($G46,Listas!$K$1:$S$6,9,0),(VLOOKUP($H46,Listas!$L$1:$S$6,8,0))))</f>
        <v/>
      </c>
      <c r="J46" s="70"/>
      <c r="K46" s="70" t="str">
        <f>IF($J46="","",(AVERAGE(VLOOKUP($J46,Listas!$M$1:$S$6,7,0))))</f>
        <v/>
      </c>
      <c r="L46" s="70" t="str">
        <f t="shared" si="3"/>
        <v/>
      </c>
      <c r="M46" s="70"/>
      <c r="O46" s="70"/>
      <c r="P46" s="70"/>
    </row>
    <row r="47" spans="1:16" ht="14.25" customHeight="1" x14ac:dyDescent="0.25">
      <c r="A47" s="91"/>
      <c r="B47" s="70"/>
      <c r="C47" s="126"/>
      <c r="D47" s="97"/>
      <c r="E47" s="70"/>
      <c r="F47" s="70"/>
      <c r="G47" s="70"/>
      <c r="H47" s="70"/>
      <c r="I47" s="70" t="str">
        <f>IF($G47="","",AVERAGE(VLOOKUP($G47,Listas!$K$1:$S$6,9,0),(VLOOKUP($H47,Listas!$L$1:$S$6,8,0))))</f>
        <v/>
      </c>
      <c r="J47" s="70"/>
      <c r="K47" s="70" t="str">
        <f>IF($J47="","",(AVERAGE(VLOOKUP($J47,Listas!$M$1:$S$6,7,0))))</f>
        <v/>
      </c>
      <c r="L47" s="70" t="str">
        <f t="shared" si="3"/>
        <v/>
      </c>
      <c r="M47" s="70"/>
      <c r="O47" s="70"/>
      <c r="P47" s="70"/>
    </row>
    <row r="48" spans="1:16" ht="14.25" customHeight="1" x14ac:dyDescent="0.25">
      <c r="A48" s="91"/>
      <c r="B48" s="70"/>
      <c r="C48" s="126"/>
      <c r="D48" s="97"/>
      <c r="E48" s="70"/>
      <c r="F48" s="70"/>
      <c r="G48" s="70"/>
      <c r="H48" s="70"/>
      <c r="I48" s="70" t="str">
        <f>IF($G48="","",AVERAGE(VLOOKUP($G48,Listas!$K$1:$S$6,9,0),(VLOOKUP($H48,Listas!$L$1:$S$6,8,0))))</f>
        <v/>
      </c>
      <c r="J48" s="70"/>
      <c r="K48" s="70" t="str">
        <f>IF($J48="","",(AVERAGE(VLOOKUP($J48,Listas!$M$1:$S$6,7,0))))</f>
        <v/>
      </c>
      <c r="L48" s="70" t="str">
        <f t="shared" si="3"/>
        <v/>
      </c>
      <c r="M48" s="70"/>
      <c r="O48" s="70"/>
      <c r="P48" s="70"/>
    </row>
    <row r="49" spans="1:16" ht="14.25" customHeight="1" x14ac:dyDescent="0.25">
      <c r="A49" s="91"/>
      <c r="B49" s="70"/>
      <c r="C49" s="126"/>
      <c r="D49" s="97"/>
      <c r="E49" s="70"/>
      <c r="F49" s="70"/>
      <c r="G49" s="70"/>
      <c r="H49" s="70"/>
      <c r="I49" s="70" t="str">
        <f>IF($G49="","",AVERAGE(VLOOKUP($G49,Listas!$K$1:$S$6,9,0),(VLOOKUP($H49,Listas!$L$1:$S$6,8,0))))</f>
        <v/>
      </c>
      <c r="J49" s="70"/>
      <c r="K49" s="70" t="str">
        <f>IF($J49="","",(AVERAGE(VLOOKUP($J49,Listas!$M$1:$S$6,7,0))))</f>
        <v/>
      </c>
      <c r="L49" s="70" t="str">
        <f t="shared" si="3"/>
        <v/>
      </c>
      <c r="M49" s="70"/>
      <c r="O49" s="70"/>
      <c r="P49" s="70"/>
    </row>
    <row r="50" spans="1:16" ht="14.25" customHeight="1" x14ac:dyDescent="0.25">
      <c r="A50" s="91"/>
      <c r="B50" s="70"/>
      <c r="C50" s="126"/>
      <c r="D50" s="97"/>
      <c r="E50" s="70"/>
      <c r="F50" s="70"/>
      <c r="G50" s="70"/>
      <c r="H50" s="70"/>
      <c r="I50" s="70" t="str">
        <f>IF($G50="","",AVERAGE(VLOOKUP($G50,Listas!$K$1:$S$6,9,0),(VLOOKUP($H50,Listas!$L$1:$S$6,8,0))))</f>
        <v/>
      </c>
      <c r="J50" s="70"/>
      <c r="K50" s="70" t="str">
        <f>IF($J50="","",(AVERAGE(VLOOKUP($J50,Listas!$M$1:$S$6,7,0))))</f>
        <v/>
      </c>
      <c r="L50" s="70" t="str">
        <f t="shared" si="3"/>
        <v/>
      </c>
      <c r="M50" s="70"/>
      <c r="O50" s="70"/>
      <c r="P50" s="70"/>
    </row>
    <row r="51" spans="1:16" ht="14.25" customHeight="1" x14ac:dyDescent="0.25">
      <c r="A51" s="91"/>
      <c r="B51" s="70"/>
      <c r="C51" s="126"/>
      <c r="D51" s="97"/>
      <c r="E51" s="70"/>
      <c r="F51" s="70"/>
      <c r="G51" s="70"/>
      <c r="H51" s="70"/>
      <c r="I51" s="70" t="str">
        <f>IF($G51="","",AVERAGE(VLOOKUP($G51,Listas!$K$1:$S$6,9,0),(VLOOKUP($H51,Listas!$L$1:$S$6,8,0))))</f>
        <v/>
      </c>
      <c r="J51" s="70"/>
      <c r="K51" s="70" t="str">
        <f>IF($J51="","",(AVERAGE(VLOOKUP($J51,Listas!$M$1:$S$6,7,0))))</f>
        <v/>
      </c>
      <c r="L51" s="70" t="str">
        <f t="shared" si="3"/>
        <v/>
      </c>
      <c r="M51" s="70"/>
      <c r="O51" s="70"/>
      <c r="P51" s="70"/>
    </row>
    <row r="52" spans="1:16" ht="14.25" customHeight="1" x14ac:dyDescent="0.25">
      <c r="A52" s="91"/>
      <c r="B52" s="70"/>
      <c r="C52" s="126"/>
      <c r="D52" s="97"/>
      <c r="E52" s="70"/>
      <c r="F52" s="70"/>
      <c r="G52" s="70"/>
      <c r="H52" s="70"/>
      <c r="I52" s="70" t="str">
        <f>IF($G52="","",AVERAGE(VLOOKUP($G52,Listas!$K$1:$S$6,9,0),(VLOOKUP($H52,Listas!$L$1:$S$6,8,0))))</f>
        <v/>
      </c>
      <c r="J52" s="70"/>
      <c r="K52" s="70" t="str">
        <f>IF($J52="","",(AVERAGE(VLOOKUP($J52,Listas!$M$1:$S$6,7,0))))</f>
        <v/>
      </c>
      <c r="L52" s="70" t="str">
        <f t="shared" si="3"/>
        <v/>
      </c>
      <c r="M52" s="70"/>
      <c r="O52" s="70"/>
      <c r="P52" s="70"/>
    </row>
    <row r="53" spans="1:16" ht="14.25" customHeight="1" x14ac:dyDescent="0.25">
      <c r="A53" s="91"/>
      <c r="B53" s="70"/>
      <c r="C53" s="126"/>
      <c r="D53" s="97"/>
      <c r="E53" s="70"/>
      <c r="F53" s="70"/>
      <c r="G53" s="70"/>
      <c r="H53" s="70"/>
      <c r="I53" s="70" t="str">
        <f>IF($G53="","",AVERAGE(VLOOKUP($G53,Listas!$K$1:$S$6,9,0),(VLOOKUP($H53,Listas!$L$1:$S$6,8,0))))</f>
        <v/>
      </c>
      <c r="J53" s="70"/>
      <c r="K53" s="70" t="str">
        <f>IF($J53="","",(AVERAGE(VLOOKUP($J53,Listas!$M$1:$S$6,7,0))))</f>
        <v/>
      </c>
      <c r="L53" s="70" t="str">
        <f t="shared" si="3"/>
        <v/>
      </c>
      <c r="M53" s="70"/>
      <c r="O53" s="70"/>
      <c r="P53" s="70"/>
    </row>
    <row r="54" spans="1:16" ht="14.25" customHeight="1" x14ac:dyDescent="0.25">
      <c r="A54" s="91"/>
      <c r="B54" s="70"/>
      <c r="C54" s="126"/>
      <c r="D54" s="97"/>
      <c r="E54" s="70"/>
      <c r="F54" s="70"/>
      <c r="G54" s="70"/>
      <c r="H54" s="70"/>
      <c r="I54" s="70" t="str">
        <f>IF($G54="","",AVERAGE(VLOOKUP($G54,Listas!$K$1:$S$6,9,0),(VLOOKUP($H54,Listas!$L$1:$S$6,8,0))))</f>
        <v/>
      </c>
      <c r="J54" s="70"/>
      <c r="K54" s="70" t="str">
        <f>IF($J54="","",(AVERAGE(VLOOKUP($J54,Listas!$M$1:$S$6,7,0))))</f>
        <v/>
      </c>
      <c r="L54" s="70" t="str">
        <f t="shared" si="3"/>
        <v/>
      </c>
      <c r="M54" s="70"/>
      <c r="O54" s="70"/>
      <c r="P54" s="70"/>
    </row>
    <row r="55" spans="1:16" ht="14.25" customHeight="1" x14ac:dyDescent="0.25">
      <c r="A55" s="91"/>
      <c r="B55" s="70"/>
      <c r="C55" s="126"/>
      <c r="D55" s="97"/>
      <c r="E55" s="70"/>
      <c r="F55" s="70"/>
      <c r="G55" s="70"/>
      <c r="H55" s="70"/>
      <c r="I55" s="70" t="str">
        <f>IF($G55="","",AVERAGE(VLOOKUP($G55,Listas!$K$1:$S$6,9,0),(VLOOKUP($H55,Listas!$L$1:$S$6,8,0))))</f>
        <v/>
      </c>
      <c r="J55" s="70"/>
      <c r="K55" s="70" t="str">
        <f>IF($J55="","",(AVERAGE(VLOOKUP($J55,Listas!$M$1:$S$6,7,0))))</f>
        <v/>
      </c>
      <c r="L55" s="70" t="str">
        <f t="shared" si="3"/>
        <v/>
      </c>
      <c r="M55" s="70"/>
      <c r="O55" s="70"/>
      <c r="P55" s="70"/>
    </row>
    <row r="56" spans="1:16" ht="14.25" customHeight="1" x14ac:dyDescent="0.25">
      <c r="A56" s="91"/>
      <c r="B56" s="70"/>
      <c r="C56" s="126"/>
      <c r="D56" s="97"/>
      <c r="E56" s="70"/>
      <c r="F56" s="70"/>
      <c r="G56" s="70"/>
      <c r="H56" s="70"/>
      <c r="I56" s="70" t="str">
        <f>IF($G56="","",AVERAGE(VLOOKUP($G56,Listas!$K$1:$S$6,9,0),(VLOOKUP($H56,Listas!$L$1:$S$6,8,0))))</f>
        <v/>
      </c>
      <c r="J56" s="70"/>
      <c r="K56" s="70" t="str">
        <f>IF($J56="","",(AVERAGE(VLOOKUP($J56,Listas!$M$1:$S$6,7,0))))</f>
        <v/>
      </c>
      <c r="L56" s="70" t="str">
        <f t="shared" si="3"/>
        <v/>
      </c>
      <c r="M56" s="70"/>
      <c r="O56" s="70"/>
      <c r="P56" s="70"/>
    </row>
    <row r="57" spans="1:16" ht="14.25" customHeight="1" x14ac:dyDescent="0.25">
      <c r="A57" s="91"/>
      <c r="B57" s="70"/>
      <c r="C57" s="126"/>
      <c r="D57" s="97"/>
      <c r="E57" s="70"/>
      <c r="F57" s="70"/>
      <c r="G57" s="70"/>
      <c r="H57" s="70"/>
      <c r="I57" s="70" t="str">
        <f>IF($G57="","",AVERAGE(VLOOKUP($G57,Listas!$K$1:$S$6,9,0),(VLOOKUP($H57,Listas!$L$1:$S$6,8,0))))</f>
        <v/>
      </c>
      <c r="J57" s="70"/>
      <c r="K57" s="70" t="str">
        <f>IF($J57="","",(AVERAGE(VLOOKUP($J57,Listas!$M$1:$S$6,7,0))))</f>
        <v/>
      </c>
      <c r="L57" s="70" t="str">
        <f t="shared" si="3"/>
        <v/>
      </c>
      <c r="M57" s="70"/>
      <c r="O57" s="70"/>
      <c r="P57" s="70"/>
    </row>
    <row r="58" spans="1:16" ht="14.25" customHeight="1" x14ac:dyDescent="0.25">
      <c r="A58" s="91"/>
      <c r="B58" s="70"/>
      <c r="C58" s="126"/>
      <c r="D58" s="97"/>
      <c r="E58" s="70"/>
      <c r="F58" s="70"/>
      <c r="G58" s="70"/>
      <c r="H58" s="70"/>
      <c r="I58" s="70" t="str">
        <f>IF($G58="","",AVERAGE(VLOOKUP($G58,Listas!$K$1:$S$6,9,0),(VLOOKUP($H58,Listas!$L$1:$S$6,8,0))))</f>
        <v/>
      </c>
      <c r="J58" s="70"/>
      <c r="K58" s="70" t="str">
        <f>IF($J58="","",(AVERAGE(VLOOKUP($J58,Listas!$M$1:$S$6,7,0))))</f>
        <v/>
      </c>
      <c r="L58" s="70" t="str">
        <f t="shared" si="3"/>
        <v/>
      </c>
      <c r="M58" s="70"/>
      <c r="O58" s="70"/>
      <c r="P58" s="70"/>
    </row>
    <row r="59" spans="1:16" ht="14.25" customHeight="1" x14ac:dyDescent="0.25">
      <c r="A59" s="91"/>
      <c r="B59" s="70"/>
      <c r="C59" s="126"/>
      <c r="D59" s="97"/>
      <c r="E59" s="70"/>
      <c r="F59" s="70"/>
      <c r="G59" s="70"/>
      <c r="H59" s="70"/>
      <c r="I59" s="70" t="str">
        <f>IF($G59="","",AVERAGE(VLOOKUP($G59,Listas!$K$1:$S$6,9,0),(VLOOKUP($H59,Listas!$L$1:$S$6,8,0))))</f>
        <v/>
      </c>
      <c r="J59" s="70"/>
      <c r="K59" s="70" t="str">
        <f>IF($J59="","",(AVERAGE(VLOOKUP($J59,Listas!$M$1:$S$6,7,0))))</f>
        <v/>
      </c>
      <c r="L59" s="70" t="str">
        <f t="shared" si="3"/>
        <v/>
      </c>
      <c r="M59" s="70"/>
      <c r="O59" s="70"/>
      <c r="P59" s="70"/>
    </row>
    <row r="60" spans="1:16" ht="14.25" customHeight="1" x14ac:dyDescent="0.25">
      <c r="A60" s="91"/>
      <c r="B60" s="70"/>
      <c r="C60" s="126"/>
      <c r="D60" s="97"/>
      <c r="E60" s="70"/>
      <c r="F60" s="70"/>
      <c r="G60" s="70"/>
      <c r="H60" s="70"/>
      <c r="I60" s="70" t="str">
        <f>IF($G60="","",AVERAGE(VLOOKUP($G60,Listas!$K$1:$S$6,9,0),(VLOOKUP($H60,Listas!$L$1:$S$6,8,0))))</f>
        <v/>
      </c>
      <c r="J60" s="70"/>
      <c r="K60" s="70" t="str">
        <f>IF($J60="","",(AVERAGE(VLOOKUP($J60,Listas!$M$1:$S$6,7,0))))</f>
        <v/>
      </c>
      <c r="L60" s="70" t="str">
        <f t="shared" si="3"/>
        <v/>
      </c>
      <c r="M60" s="70"/>
      <c r="O60" s="70"/>
      <c r="P60" s="70"/>
    </row>
    <row r="61" spans="1:16" ht="14.25" customHeight="1" x14ac:dyDescent="0.25">
      <c r="A61" s="91"/>
      <c r="B61" s="70"/>
      <c r="C61" s="126"/>
      <c r="D61" s="97"/>
      <c r="E61" s="70"/>
      <c r="F61" s="70"/>
      <c r="G61" s="70"/>
      <c r="H61" s="70"/>
      <c r="I61" s="70" t="str">
        <f>IF($G61="","",AVERAGE(VLOOKUP($G61,Listas!$K$1:$S$6,9,0),(VLOOKUP($H61,Listas!$L$1:$S$6,8,0))))</f>
        <v/>
      </c>
      <c r="J61" s="70"/>
      <c r="K61" s="70" t="str">
        <f>IF($J61="","",(AVERAGE(VLOOKUP($J61,Listas!$M$1:$S$6,7,0))))</f>
        <v/>
      </c>
      <c r="L61" s="70" t="str">
        <f t="shared" si="3"/>
        <v/>
      </c>
      <c r="M61" s="70"/>
      <c r="O61" s="70"/>
      <c r="P61" s="70"/>
    </row>
    <row r="62" spans="1:16" ht="14.25" customHeight="1" x14ac:dyDescent="0.25">
      <c r="A62" s="91"/>
      <c r="B62" s="70"/>
      <c r="C62" s="126"/>
      <c r="D62" s="97"/>
      <c r="E62" s="70"/>
      <c r="F62" s="70"/>
      <c r="G62" s="70"/>
      <c r="H62" s="70"/>
      <c r="I62" s="70" t="str">
        <f>IF($G62="","",AVERAGE(VLOOKUP($G62,Listas!$K$1:$S$6,9,0),(VLOOKUP($H62,Listas!$L$1:$S$6,8,0))))</f>
        <v/>
      </c>
      <c r="J62" s="70"/>
      <c r="K62" s="70" t="str">
        <f>IF($J62="","",(AVERAGE(VLOOKUP($J62,Listas!$M$1:$S$6,7,0))))</f>
        <v/>
      </c>
      <c r="L62" s="70" t="str">
        <f t="shared" si="3"/>
        <v/>
      </c>
      <c r="M62" s="70"/>
      <c r="O62" s="70"/>
      <c r="P62" s="70"/>
    </row>
    <row r="63" spans="1:16" ht="14.25" customHeight="1" x14ac:dyDescent="0.25">
      <c r="A63" s="91"/>
      <c r="B63" s="70"/>
      <c r="C63" s="126"/>
      <c r="D63" s="97"/>
      <c r="E63" s="70"/>
      <c r="F63" s="70"/>
      <c r="G63" s="70"/>
      <c r="H63" s="70"/>
      <c r="I63" s="70" t="str">
        <f>IF($G63="","",AVERAGE(VLOOKUP($G63,Listas!$K$1:$S$6,9,0),(VLOOKUP($H63,Listas!$L$1:$S$6,8,0))))</f>
        <v/>
      </c>
      <c r="J63" s="70"/>
      <c r="K63" s="70" t="str">
        <f>IF($J63="","",(AVERAGE(VLOOKUP($J63,Listas!$M$1:$S$6,7,0))))</f>
        <v/>
      </c>
      <c r="L63" s="70" t="str">
        <f t="shared" si="3"/>
        <v/>
      </c>
      <c r="M63" s="70"/>
      <c r="O63" s="70"/>
      <c r="P63" s="70"/>
    </row>
    <row r="64" spans="1:16" ht="14.25" customHeight="1" x14ac:dyDescent="0.25">
      <c r="A64" s="91"/>
      <c r="B64" s="70"/>
      <c r="C64" s="126"/>
      <c r="D64" s="97"/>
      <c r="E64" s="70"/>
      <c r="F64" s="70"/>
      <c r="G64" s="70"/>
      <c r="H64" s="70"/>
      <c r="I64" s="70" t="str">
        <f>IF($G64="","",AVERAGE(VLOOKUP($G64,Listas!$K$1:$S$6,9,0),(VLOOKUP($H64,Listas!$L$1:$S$6,8,0))))</f>
        <v/>
      </c>
      <c r="J64" s="70"/>
      <c r="K64" s="70" t="str">
        <f>IF($J64="","",(AVERAGE(VLOOKUP($J64,Listas!$M$1:$S$6,7,0))))</f>
        <v/>
      </c>
      <c r="L64" s="70" t="str">
        <f t="shared" si="3"/>
        <v/>
      </c>
      <c r="M64" s="70"/>
      <c r="O64" s="70"/>
      <c r="P64" s="70"/>
    </row>
    <row r="65" spans="1:16" x14ac:dyDescent="0.25">
      <c r="A65" s="91"/>
      <c r="B65" s="70"/>
      <c r="C65" s="126"/>
      <c r="D65" s="97"/>
      <c r="E65" s="70"/>
      <c r="F65" s="70"/>
      <c r="G65" s="70"/>
      <c r="H65" s="70"/>
      <c r="I65" s="70" t="str">
        <f>IF($G65="","",AVERAGE(VLOOKUP($G65,Listas!$K$1:$S$6,9,0),(VLOOKUP($H65,Listas!$L$1:$S$6,8,0))))</f>
        <v/>
      </c>
      <c r="J65" s="70"/>
      <c r="K65" s="70" t="str">
        <f>IF($J65="","",(AVERAGE(VLOOKUP($J65,Listas!$M$1:$S$6,7,0))))</f>
        <v/>
      </c>
      <c r="L65" s="70" t="str">
        <f t="shared" si="3"/>
        <v/>
      </c>
      <c r="M65" s="70"/>
      <c r="O65" s="70"/>
      <c r="P65" s="70"/>
    </row>
    <row r="66" spans="1:16" ht="12.6" customHeight="1" x14ac:dyDescent="0.25">
      <c r="A66" s="91"/>
      <c r="B66" s="70"/>
      <c r="C66" s="126"/>
      <c r="D66" s="97"/>
      <c r="E66" s="70"/>
      <c r="F66" s="70"/>
      <c r="G66" s="70"/>
      <c r="H66" s="70"/>
      <c r="I66" s="70" t="str">
        <f>IF($G66="","",AVERAGE(VLOOKUP($G66,Listas!$K$1:$S$6,9,0),(VLOOKUP($H66,Listas!$L$1:$S$6,8,0))))</f>
        <v/>
      </c>
      <c r="J66" s="70"/>
      <c r="K66" s="70" t="str">
        <f>IF($J66="","",(AVERAGE(VLOOKUP($J66,Listas!$M$1:$S$6,7,0))))</f>
        <v/>
      </c>
      <c r="L66" s="70" t="str">
        <f t="shared" si="3"/>
        <v/>
      </c>
      <c r="M66" s="70"/>
      <c r="O66" s="70"/>
      <c r="P66" s="70"/>
    </row>
    <row r="67" spans="1:16" ht="14.25" customHeight="1" x14ac:dyDescent="0.25">
      <c r="A67" s="91"/>
      <c r="B67" s="70"/>
      <c r="C67" s="126"/>
      <c r="D67" s="97"/>
      <c r="E67" s="70"/>
      <c r="F67" s="70"/>
      <c r="G67" s="70"/>
      <c r="H67" s="70"/>
      <c r="I67" s="70" t="str">
        <f>IF($G67="","",AVERAGE(VLOOKUP($G67,Listas!$K$1:$S$6,9,0),(VLOOKUP($H67,Listas!$L$1:$S$6,8,0))))</f>
        <v/>
      </c>
      <c r="J67" s="70"/>
      <c r="K67" s="70" t="str">
        <f>IF($J67="","",(AVERAGE(VLOOKUP($J67,Listas!$M$1:$S$6,7,0))))</f>
        <v/>
      </c>
      <c r="L67" s="70" t="str">
        <f t="shared" si="3"/>
        <v/>
      </c>
      <c r="M67" s="70"/>
      <c r="O67" s="70"/>
      <c r="P67" s="70"/>
    </row>
    <row r="68" spans="1:16" ht="15" customHeight="1" x14ac:dyDescent="0.25">
      <c r="A68" s="91"/>
      <c r="B68" s="70"/>
      <c r="C68" s="126"/>
      <c r="D68" s="97"/>
      <c r="E68" s="70"/>
      <c r="F68" s="70"/>
      <c r="G68" s="70"/>
      <c r="H68" s="70"/>
      <c r="I68" s="70" t="str">
        <f>IF($G68="","",AVERAGE(VLOOKUP($G68,Listas!$K$1:$S$6,9,0),(VLOOKUP($H68,Listas!$L$1:$S$6,8,0))))</f>
        <v/>
      </c>
      <c r="J68" s="70"/>
      <c r="K68" s="70" t="str">
        <f>IF($J68="","",(AVERAGE(VLOOKUP($J68,Listas!$M$1:$S$6,7,0))))</f>
        <v/>
      </c>
      <c r="L68" s="70" t="str">
        <f t="shared" si="3"/>
        <v/>
      </c>
      <c r="M68" s="70"/>
      <c r="O68" s="70"/>
      <c r="P68" s="70"/>
    </row>
    <row r="69" spans="1:16" ht="14.25" customHeight="1" x14ac:dyDescent="0.25">
      <c r="A69" s="91"/>
      <c r="B69" s="70"/>
      <c r="C69" s="126"/>
      <c r="D69" s="97"/>
      <c r="E69" s="70"/>
      <c r="F69" s="70"/>
      <c r="G69" s="70"/>
      <c r="H69" s="70"/>
      <c r="I69" s="70" t="str">
        <f>IF($G69="","",AVERAGE(VLOOKUP($G69,Listas!$K$1:$S$6,9,0),(VLOOKUP($H69,Listas!$L$1:$S$6,8,0))))</f>
        <v/>
      </c>
      <c r="J69" s="70"/>
      <c r="K69" s="70" t="str">
        <f>IF($J69="","",(AVERAGE(VLOOKUP($J69,Listas!$M$1:$S$6,7,0))))</f>
        <v/>
      </c>
      <c r="L69" s="70" t="str">
        <f t="shared" si="3"/>
        <v/>
      </c>
      <c r="M69" s="70"/>
      <c r="O69" s="70"/>
      <c r="P69" s="70"/>
    </row>
    <row r="70" spans="1:16" ht="14.25" customHeight="1" x14ac:dyDescent="0.25">
      <c r="A70" s="91"/>
      <c r="B70" s="70"/>
      <c r="C70" s="126"/>
      <c r="D70" s="97"/>
      <c r="E70" s="70"/>
      <c r="F70" s="70"/>
      <c r="G70" s="70"/>
      <c r="H70" s="70"/>
      <c r="I70" s="70" t="str">
        <f>IF($G70="","",AVERAGE(VLOOKUP($G70,Listas!$K$1:$S$6,9,0),(VLOOKUP($H70,Listas!$L$1:$S$6,8,0))))</f>
        <v/>
      </c>
      <c r="J70" s="70"/>
      <c r="K70" s="70" t="str">
        <f>IF($J70="","",(AVERAGE(VLOOKUP($J70,Listas!$M$1:$S$6,7,0))))</f>
        <v/>
      </c>
      <c r="L70" s="70" t="str">
        <f t="shared" si="3"/>
        <v/>
      </c>
      <c r="M70" s="70"/>
      <c r="O70" s="70"/>
      <c r="P70" s="70"/>
    </row>
    <row r="71" spans="1:16" ht="14.25" customHeight="1" x14ac:dyDescent="0.25">
      <c r="A71" s="91"/>
      <c r="B71" s="70"/>
      <c r="C71" s="126"/>
      <c r="D71" s="97"/>
      <c r="E71" s="70"/>
      <c r="F71" s="70"/>
      <c r="G71" s="70"/>
      <c r="H71" s="70"/>
      <c r="I71" s="70" t="str">
        <f>IF($G71="","",AVERAGE(VLOOKUP($G71,Listas!$K$1:$S$6,9,0),(VLOOKUP($H71,Listas!$L$1:$S$6,8,0))))</f>
        <v/>
      </c>
      <c r="J71" s="70"/>
      <c r="K71" s="70" t="str">
        <f>IF($J71="","",(AVERAGE(VLOOKUP($J71,Listas!$M$1:$S$6,7,0))))</f>
        <v/>
      </c>
      <c r="L71" s="70" t="str">
        <f t="shared" ref="L71:L106" si="4">IF($G71="","",$I71*$K71)</f>
        <v/>
      </c>
      <c r="M71" s="70"/>
      <c r="O71" s="70"/>
      <c r="P71" s="70"/>
    </row>
    <row r="72" spans="1:16" ht="14.25" customHeight="1" x14ac:dyDescent="0.25">
      <c r="A72" s="91"/>
      <c r="B72" s="70"/>
      <c r="C72" s="126"/>
      <c r="D72" s="97"/>
      <c r="E72" s="70"/>
      <c r="F72" s="70"/>
      <c r="G72" s="70"/>
      <c r="H72" s="70"/>
      <c r="I72" s="70" t="str">
        <f>IF($G72="","",AVERAGE(VLOOKUP($G72,Listas!$K$1:$S$6,9,0),(VLOOKUP($H72,Listas!$L$1:$S$6,8,0))))</f>
        <v/>
      </c>
      <c r="J72" s="70"/>
      <c r="K72" s="70" t="str">
        <f>IF($J72="","",(AVERAGE(VLOOKUP($J72,Listas!$M$1:$S$6,7,0))))</f>
        <v/>
      </c>
      <c r="L72" s="70" t="str">
        <f t="shared" si="4"/>
        <v/>
      </c>
      <c r="M72" s="70"/>
      <c r="O72" s="70"/>
      <c r="P72" s="70"/>
    </row>
    <row r="73" spans="1:16" ht="14.25" customHeight="1" x14ac:dyDescent="0.25">
      <c r="A73" s="91"/>
      <c r="B73" s="70"/>
      <c r="C73" s="126"/>
      <c r="D73" s="97"/>
      <c r="E73" s="70"/>
      <c r="F73" s="70"/>
      <c r="G73" s="70"/>
      <c r="H73" s="70"/>
      <c r="I73" s="70" t="str">
        <f>IF($G73="","",AVERAGE(VLOOKUP($G73,Listas!$K$1:$S$6,9,0),(VLOOKUP($H73,Listas!$L$1:$S$6,8,0))))</f>
        <v/>
      </c>
      <c r="J73" s="70"/>
      <c r="K73" s="70" t="str">
        <f>IF($J73="","",(AVERAGE(VLOOKUP($J73,Listas!$M$1:$S$6,7,0))))</f>
        <v/>
      </c>
      <c r="L73" s="70" t="str">
        <f t="shared" si="4"/>
        <v/>
      </c>
      <c r="M73" s="70"/>
      <c r="O73" s="70"/>
      <c r="P73" s="70"/>
    </row>
    <row r="74" spans="1:16" ht="14.25" customHeight="1" x14ac:dyDescent="0.25">
      <c r="A74" s="91"/>
      <c r="B74" s="70"/>
      <c r="C74" s="126"/>
      <c r="D74" s="97"/>
      <c r="E74" s="70"/>
      <c r="F74" s="70"/>
      <c r="G74" s="70"/>
      <c r="H74" s="70"/>
      <c r="I74" s="70" t="str">
        <f>IF($G74="","",AVERAGE(VLOOKUP($G74,Listas!$K$1:$S$6,9,0),(VLOOKUP($H74,Listas!$L$1:$S$6,8,0))))</f>
        <v/>
      </c>
      <c r="J74" s="70"/>
      <c r="K74" s="70" t="str">
        <f>IF($J74="","",(AVERAGE(VLOOKUP($J74,Listas!$M$1:$S$6,7,0))))</f>
        <v/>
      </c>
      <c r="L74" s="70" t="str">
        <f t="shared" si="4"/>
        <v/>
      </c>
      <c r="M74" s="70"/>
      <c r="O74" s="70"/>
      <c r="P74" s="70"/>
    </row>
    <row r="75" spans="1:16" ht="14.25" customHeight="1" x14ac:dyDescent="0.25">
      <c r="A75" s="91"/>
      <c r="B75" s="70"/>
      <c r="C75" s="126"/>
      <c r="D75" s="97"/>
      <c r="E75" s="70"/>
      <c r="F75" s="70"/>
      <c r="G75" s="70"/>
      <c r="H75" s="70"/>
      <c r="I75" s="70" t="str">
        <f>IF($G75="","",AVERAGE(VLOOKUP($G75,Listas!$K$1:$S$6,9,0),(VLOOKUP($H75,Listas!$L$1:$S$6,8,0))))</f>
        <v/>
      </c>
      <c r="J75" s="70"/>
      <c r="K75" s="70" t="str">
        <f>IF($J75="","",(AVERAGE(VLOOKUP($J75,Listas!$M$1:$S$6,7,0))))</f>
        <v/>
      </c>
      <c r="L75" s="70" t="str">
        <f t="shared" si="4"/>
        <v/>
      </c>
      <c r="M75" s="70"/>
      <c r="O75" s="70"/>
      <c r="P75" s="70"/>
    </row>
    <row r="76" spans="1:16" ht="14.25" customHeight="1" x14ac:dyDescent="0.25">
      <c r="A76" s="91"/>
      <c r="B76" s="70"/>
      <c r="C76" s="126"/>
      <c r="D76" s="97"/>
      <c r="E76" s="70"/>
      <c r="F76" s="70"/>
      <c r="G76" s="70"/>
      <c r="H76" s="70"/>
      <c r="I76" s="70" t="str">
        <f>IF($G76="","",AVERAGE(VLOOKUP($G76,Listas!$K$1:$S$6,9,0),(VLOOKUP($H76,Listas!$L$1:$S$6,8,0))))</f>
        <v/>
      </c>
      <c r="J76" s="70"/>
      <c r="K76" s="70" t="str">
        <f>IF($J76="","",(AVERAGE(VLOOKUP($J76,Listas!$M$1:$S$6,7,0))))</f>
        <v/>
      </c>
      <c r="L76" s="70" t="str">
        <f t="shared" si="4"/>
        <v/>
      </c>
      <c r="M76" s="70"/>
      <c r="O76" s="70"/>
      <c r="P76" s="70"/>
    </row>
    <row r="77" spans="1:16" ht="14.25" customHeight="1" x14ac:dyDescent="0.25">
      <c r="A77" s="91"/>
      <c r="B77" s="70"/>
      <c r="C77" s="126"/>
      <c r="D77" s="97"/>
      <c r="E77" s="70"/>
      <c r="F77" s="70"/>
      <c r="G77" s="70"/>
      <c r="H77" s="70"/>
      <c r="I77" s="70" t="str">
        <f>IF($G77="","",AVERAGE(VLOOKUP($G77,Listas!$K$1:$S$6,9,0),(VLOOKUP($H77,Listas!$L$1:$S$6,8,0))))</f>
        <v/>
      </c>
      <c r="J77" s="70"/>
      <c r="K77" s="70" t="str">
        <f>IF($J77="","",(AVERAGE(VLOOKUP($J77,Listas!$M$1:$S$6,7,0))))</f>
        <v/>
      </c>
      <c r="L77" s="70" t="str">
        <f t="shared" si="4"/>
        <v/>
      </c>
      <c r="M77" s="70"/>
      <c r="O77" s="70"/>
      <c r="P77" s="70"/>
    </row>
    <row r="78" spans="1:16" ht="14.25" customHeight="1" x14ac:dyDescent="0.25">
      <c r="A78" s="91"/>
      <c r="B78" s="70"/>
      <c r="C78" s="126"/>
      <c r="D78" s="97"/>
      <c r="E78" s="70"/>
      <c r="F78" s="70"/>
      <c r="G78" s="70"/>
      <c r="H78" s="70"/>
      <c r="I78" s="70" t="str">
        <f>IF($G78="","",AVERAGE(VLOOKUP($G78,Listas!$K$1:$S$6,9,0),(VLOOKUP($H78,Listas!$L$1:$S$6,8,0))))</f>
        <v/>
      </c>
      <c r="J78" s="70"/>
      <c r="K78" s="70" t="str">
        <f>IF($J78="","",(AVERAGE(VLOOKUP($J78,Listas!$M$1:$S$6,7,0))))</f>
        <v/>
      </c>
      <c r="L78" s="70" t="str">
        <f t="shared" si="4"/>
        <v/>
      </c>
      <c r="M78" s="70"/>
      <c r="O78" s="70"/>
      <c r="P78" s="70"/>
    </row>
    <row r="79" spans="1:16" ht="14.25" customHeight="1" x14ac:dyDescent="0.25">
      <c r="A79" s="91"/>
      <c r="B79" s="70"/>
      <c r="C79" s="126"/>
      <c r="D79" s="97"/>
      <c r="E79" s="70"/>
      <c r="F79" s="70"/>
      <c r="G79" s="70"/>
      <c r="H79" s="70"/>
      <c r="I79" s="70" t="str">
        <f>IF($G79="","",AVERAGE(VLOOKUP($G79,Listas!$K$1:$S$6,9,0),(VLOOKUP($H79,Listas!$L$1:$S$6,8,0))))</f>
        <v/>
      </c>
      <c r="J79" s="70"/>
      <c r="K79" s="70" t="str">
        <f>IF($J79="","",(AVERAGE(VLOOKUP($J79,Listas!$M$1:$S$6,7,0))))</f>
        <v/>
      </c>
      <c r="L79" s="70" t="str">
        <f t="shared" si="4"/>
        <v/>
      </c>
      <c r="M79" s="70"/>
      <c r="O79" s="70"/>
      <c r="P79" s="70"/>
    </row>
    <row r="80" spans="1:16" ht="14.25" customHeight="1" x14ac:dyDescent="0.25">
      <c r="A80" s="91"/>
      <c r="B80" s="70"/>
      <c r="C80" s="126"/>
      <c r="D80" s="97"/>
      <c r="E80" s="70"/>
      <c r="F80" s="70"/>
      <c r="G80" s="70"/>
      <c r="H80" s="70"/>
      <c r="I80" s="70" t="str">
        <f>IF($G80="","",AVERAGE(VLOOKUP($G80,Listas!$K$1:$S$6,9,0),(VLOOKUP($H80,Listas!$L$1:$S$6,8,0))))</f>
        <v/>
      </c>
      <c r="J80" s="70"/>
      <c r="K80" s="70" t="str">
        <f>IF($J80="","",(AVERAGE(VLOOKUP($J80,Listas!$M$1:$S$6,7,0))))</f>
        <v/>
      </c>
      <c r="L80" s="70" t="str">
        <f t="shared" si="4"/>
        <v/>
      </c>
      <c r="M80" s="70"/>
      <c r="O80" s="70"/>
      <c r="P80" s="70"/>
    </row>
    <row r="81" spans="1:16" ht="14.25" customHeight="1" x14ac:dyDescent="0.25">
      <c r="A81" s="91"/>
      <c r="B81" s="70"/>
      <c r="C81" s="126"/>
      <c r="D81" s="97"/>
      <c r="E81" s="70"/>
      <c r="F81" s="70"/>
      <c r="G81" s="70"/>
      <c r="H81" s="70"/>
      <c r="I81" s="70" t="str">
        <f>IF($G81="","",AVERAGE(VLOOKUP($G81,Listas!$K$1:$S$6,9,0),(VLOOKUP($H81,Listas!$L$1:$S$6,8,0))))</f>
        <v/>
      </c>
      <c r="J81" s="70"/>
      <c r="K81" s="70" t="str">
        <f>IF($J81="","",(AVERAGE(VLOOKUP($J81,Listas!$M$1:$S$6,7,0))))</f>
        <v/>
      </c>
      <c r="L81" s="70" t="str">
        <f t="shared" si="4"/>
        <v/>
      </c>
      <c r="M81" s="70"/>
      <c r="O81" s="70"/>
      <c r="P81" s="70"/>
    </row>
    <row r="82" spans="1:16" ht="14.25" customHeight="1" x14ac:dyDescent="0.25">
      <c r="A82" s="91"/>
      <c r="B82" s="70"/>
      <c r="C82" s="126"/>
      <c r="D82" s="97"/>
      <c r="E82" s="70"/>
      <c r="F82" s="70"/>
      <c r="G82" s="70"/>
      <c r="H82" s="70"/>
      <c r="I82" s="70" t="str">
        <f>IF($G82="","",AVERAGE(VLOOKUP($G82,Listas!$K$1:$S$6,9,0),(VLOOKUP($H82,Listas!$L$1:$S$6,8,0))))</f>
        <v/>
      </c>
      <c r="J82" s="70"/>
      <c r="K82" s="70" t="str">
        <f>IF($J82="","",(AVERAGE(VLOOKUP($J82,Listas!$M$1:$S$6,7,0))))</f>
        <v/>
      </c>
      <c r="L82" s="70" t="str">
        <f t="shared" si="4"/>
        <v/>
      </c>
      <c r="M82" s="70"/>
      <c r="O82" s="70"/>
      <c r="P82" s="70"/>
    </row>
    <row r="83" spans="1:16" ht="14.25" customHeight="1" x14ac:dyDescent="0.25">
      <c r="A83" s="91"/>
      <c r="B83" s="70"/>
      <c r="C83" s="126"/>
      <c r="D83" s="97"/>
      <c r="E83" s="70"/>
      <c r="F83" s="70"/>
      <c r="G83" s="70"/>
      <c r="H83" s="70"/>
      <c r="I83" s="70" t="str">
        <f>IF($G83="","",AVERAGE(VLOOKUP($G83,Listas!$K$1:$S$6,9,0),(VLOOKUP($H83,Listas!$L$1:$S$6,8,0))))</f>
        <v/>
      </c>
      <c r="J83" s="70"/>
      <c r="K83" s="70" t="str">
        <f>IF($J83="","",(AVERAGE(VLOOKUP($J83,Listas!$M$1:$S$6,7,0))))</f>
        <v/>
      </c>
      <c r="L83" s="70" t="str">
        <f t="shared" si="4"/>
        <v/>
      </c>
      <c r="M83" s="70"/>
      <c r="O83" s="70"/>
      <c r="P83" s="70"/>
    </row>
    <row r="84" spans="1:16" ht="14.25" customHeight="1" x14ac:dyDescent="0.25">
      <c r="A84" s="91"/>
      <c r="B84" s="70"/>
      <c r="C84" s="126"/>
      <c r="D84" s="97"/>
      <c r="E84" s="70"/>
      <c r="F84" s="70"/>
      <c r="G84" s="70"/>
      <c r="H84" s="70"/>
      <c r="I84" s="70" t="str">
        <f>IF($G84="","",AVERAGE(VLOOKUP($G84,Listas!$K$1:$S$6,9,0),(VLOOKUP($H84,Listas!$L$1:$S$6,8,0))))</f>
        <v/>
      </c>
      <c r="J84" s="70"/>
      <c r="K84" s="70" t="str">
        <f>IF($J84="","",(AVERAGE(VLOOKUP($J84,Listas!$M$1:$S$6,7,0))))</f>
        <v/>
      </c>
      <c r="L84" s="70" t="str">
        <f t="shared" si="4"/>
        <v/>
      </c>
      <c r="M84" s="70"/>
      <c r="O84" s="70"/>
      <c r="P84" s="70"/>
    </row>
    <row r="85" spans="1:16" ht="14.25" customHeight="1" x14ac:dyDescent="0.25">
      <c r="A85" s="91"/>
      <c r="B85" s="70"/>
      <c r="C85" s="126"/>
      <c r="D85" s="97"/>
      <c r="E85" s="70"/>
      <c r="F85" s="70"/>
      <c r="G85" s="70"/>
      <c r="H85" s="70"/>
      <c r="I85" s="70" t="str">
        <f>IF($G85="","",AVERAGE(VLOOKUP($G85,Listas!$K$1:$S$6,9,0),(VLOOKUP($H85,Listas!$L$1:$S$6,8,0))))</f>
        <v/>
      </c>
      <c r="J85" s="70"/>
      <c r="K85" s="70" t="str">
        <f>IF($J85="","",(AVERAGE(VLOOKUP($J85,Listas!$M$1:$S$6,7,0))))</f>
        <v/>
      </c>
      <c r="L85" s="70" t="str">
        <f t="shared" si="4"/>
        <v/>
      </c>
      <c r="M85" s="70"/>
      <c r="O85" s="70"/>
      <c r="P85" s="70"/>
    </row>
    <row r="86" spans="1:16" ht="14.25" customHeight="1" x14ac:dyDescent="0.25">
      <c r="A86" s="91"/>
      <c r="B86" s="70"/>
      <c r="C86" s="126"/>
      <c r="D86" s="97"/>
      <c r="E86" s="70"/>
      <c r="F86" s="70"/>
      <c r="G86" s="70"/>
      <c r="H86" s="70"/>
      <c r="I86" s="70" t="str">
        <f>IF($G86="","",AVERAGE(VLOOKUP($G86,Listas!$K$1:$S$6,9,0),(VLOOKUP($H86,Listas!$L$1:$S$6,8,0))))</f>
        <v/>
      </c>
      <c r="J86" s="70"/>
      <c r="K86" s="70" t="str">
        <f>IF($J86="","",(AVERAGE(VLOOKUP($J86,Listas!$M$1:$S$6,7,0))))</f>
        <v/>
      </c>
      <c r="L86" s="70" t="str">
        <f t="shared" si="4"/>
        <v/>
      </c>
      <c r="M86" s="70"/>
      <c r="O86" s="70"/>
      <c r="P86" s="70"/>
    </row>
    <row r="87" spans="1:16" ht="14.25" customHeight="1" x14ac:dyDescent="0.25">
      <c r="A87" s="91"/>
      <c r="B87" s="70"/>
      <c r="C87" s="126"/>
      <c r="D87" s="97"/>
      <c r="E87" s="70"/>
      <c r="F87" s="70"/>
      <c r="G87" s="70"/>
      <c r="H87" s="70"/>
      <c r="I87" s="70" t="str">
        <f>IF($G87="","",AVERAGE(VLOOKUP($G87,Listas!$K$1:$S$6,9,0),(VLOOKUP($H87,Listas!$L$1:$S$6,8,0))))</f>
        <v/>
      </c>
      <c r="J87" s="70"/>
      <c r="K87" s="70" t="str">
        <f>IF($J87="","",(AVERAGE(VLOOKUP($J87,Listas!$M$1:$S$6,7,0))))</f>
        <v/>
      </c>
      <c r="L87" s="70" t="str">
        <f t="shared" si="4"/>
        <v/>
      </c>
      <c r="M87" s="70"/>
      <c r="O87" s="70"/>
      <c r="P87" s="70"/>
    </row>
    <row r="88" spans="1:16" ht="14.25" customHeight="1" x14ac:dyDescent="0.25">
      <c r="A88" s="91"/>
      <c r="B88" s="70"/>
      <c r="C88" s="126"/>
      <c r="D88" s="97"/>
      <c r="E88" s="70"/>
      <c r="F88" s="70"/>
      <c r="G88" s="70"/>
      <c r="H88" s="70"/>
      <c r="I88" s="70" t="str">
        <f>IF($G88="","",AVERAGE(VLOOKUP($G88,Listas!$K$1:$S$6,9,0),(VLOOKUP($H88,Listas!$L$1:$S$6,8,0))))</f>
        <v/>
      </c>
      <c r="J88" s="70"/>
      <c r="K88" s="70" t="str">
        <f>IF($J88="","",(AVERAGE(VLOOKUP($J88,Listas!$M$1:$S$6,7,0))))</f>
        <v/>
      </c>
      <c r="L88" s="70" t="str">
        <f t="shared" si="4"/>
        <v/>
      </c>
      <c r="M88" s="70"/>
      <c r="O88" s="70"/>
      <c r="P88" s="70"/>
    </row>
    <row r="89" spans="1:16" ht="14.25" customHeight="1" x14ac:dyDescent="0.25">
      <c r="A89" s="91"/>
      <c r="B89" s="70"/>
      <c r="C89" s="126"/>
      <c r="D89" s="97"/>
      <c r="E89" s="70"/>
      <c r="F89" s="70"/>
      <c r="G89" s="70"/>
      <c r="H89" s="70"/>
      <c r="I89" s="70" t="str">
        <f>IF($G89="","",AVERAGE(VLOOKUP($G89,Listas!$K$1:$S$6,9,0),(VLOOKUP($H89,Listas!$L$1:$S$6,8,0))))</f>
        <v/>
      </c>
      <c r="J89" s="70"/>
      <c r="K89" s="70" t="str">
        <f>IF($J89="","",(AVERAGE(VLOOKUP($J89,Listas!$M$1:$S$6,7,0))))</f>
        <v/>
      </c>
      <c r="L89" s="70" t="str">
        <f t="shared" si="4"/>
        <v/>
      </c>
      <c r="M89" s="70"/>
      <c r="O89" s="70"/>
      <c r="P89" s="70"/>
    </row>
    <row r="90" spans="1:16" ht="14.25" customHeight="1" x14ac:dyDescent="0.25">
      <c r="A90" s="91"/>
      <c r="B90" s="70"/>
      <c r="C90" s="126"/>
      <c r="D90" s="97"/>
      <c r="E90" s="70"/>
      <c r="F90" s="70"/>
      <c r="G90" s="70"/>
      <c r="H90" s="70"/>
      <c r="I90" s="70" t="str">
        <f>IF($G90="","",AVERAGE(VLOOKUP($G90,Listas!$K$1:$S$6,9,0),(VLOOKUP($H90,Listas!$L$1:$S$6,8,0))))</f>
        <v/>
      </c>
      <c r="J90" s="70"/>
      <c r="K90" s="70" t="str">
        <f>IF($J90="","",(AVERAGE(VLOOKUP($J90,Listas!$M$1:$S$6,7,0))))</f>
        <v/>
      </c>
      <c r="L90" s="70" t="str">
        <f t="shared" si="4"/>
        <v/>
      </c>
      <c r="M90" s="70"/>
      <c r="O90" s="70"/>
      <c r="P90" s="70"/>
    </row>
    <row r="91" spans="1:16" ht="14.25" customHeight="1" x14ac:dyDescent="0.25">
      <c r="A91" s="91"/>
      <c r="B91" s="70"/>
      <c r="C91" s="126"/>
      <c r="D91" s="97"/>
      <c r="E91" s="70"/>
      <c r="F91" s="70"/>
      <c r="G91" s="70"/>
      <c r="H91" s="70"/>
      <c r="I91" s="70" t="str">
        <f>IF($G91="","",AVERAGE(VLOOKUP($G91,Listas!$K$1:$S$6,9,0),(VLOOKUP($H91,Listas!$L$1:$S$6,8,0))))</f>
        <v/>
      </c>
      <c r="J91" s="70"/>
      <c r="K91" s="70" t="str">
        <f>IF($J91="","",(AVERAGE(VLOOKUP($J91,Listas!$M$1:$S$6,7,0))))</f>
        <v/>
      </c>
      <c r="L91" s="70" t="str">
        <f t="shared" si="4"/>
        <v/>
      </c>
      <c r="M91" s="70"/>
      <c r="O91" s="70"/>
      <c r="P91" s="70"/>
    </row>
    <row r="92" spans="1:16" ht="14.25" customHeight="1" x14ac:dyDescent="0.25">
      <c r="A92" s="91"/>
      <c r="B92" s="70"/>
      <c r="C92" s="126"/>
      <c r="D92" s="97"/>
      <c r="E92" s="70"/>
      <c r="F92" s="70"/>
      <c r="G92" s="70"/>
      <c r="H92" s="70"/>
      <c r="I92" s="70" t="str">
        <f>IF($G92="","",AVERAGE(VLOOKUP($G92,Listas!$K$1:$S$6,9,0),(VLOOKUP($H92,Listas!$L$1:$S$6,8,0))))</f>
        <v/>
      </c>
      <c r="J92" s="70"/>
      <c r="K92" s="70" t="str">
        <f>IF($J92="","",(AVERAGE(VLOOKUP($J92,Listas!$M$1:$S$6,7,0))))</f>
        <v/>
      </c>
      <c r="L92" s="70" t="str">
        <f t="shared" si="4"/>
        <v/>
      </c>
      <c r="M92" s="70"/>
      <c r="O92" s="70"/>
      <c r="P92" s="70"/>
    </row>
    <row r="93" spans="1:16" ht="14.25" customHeight="1" x14ac:dyDescent="0.25">
      <c r="A93" s="91"/>
      <c r="B93" s="70"/>
      <c r="C93" s="126"/>
      <c r="D93" s="97"/>
      <c r="E93" s="70"/>
      <c r="F93" s="70"/>
      <c r="G93" s="70"/>
      <c r="H93" s="70"/>
      <c r="I93" s="70" t="str">
        <f>IF($G93="","",AVERAGE(VLOOKUP($G93,Listas!$K$1:$S$6,9,0),(VLOOKUP($H93,Listas!$L$1:$S$6,8,0))))</f>
        <v/>
      </c>
      <c r="J93" s="70"/>
      <c r="K93" s="70" t="str">
        <f>IF($J93="","",(AVERAGE(VLOOKUP($J93,Listas!$M$1:$S$6,7,0))))</f>
        <v/>
      </c>
      <c r="L93" s="70" t="str">
        <f t="shared" si="4"/>
        <v/>
      </c>
      <c r="M93" s="70"/>
      <c r="O93" s="70"/>
      <c r="P93" s="70"/>
    </row>
    <row r="94" spans="1:16" ht="14.25" customHeight="1" x14ac:dyDescent="0.25">
      <c r="A94" s="91"/>
      <c r="B94" s="70"/>
      <c r="C94" s="126"/>
      <c r="D94" s="97"/>
      <c r="E94" s="70"/>
      <c r="F94" s="70"/>
      <c r="G94" s="70"/>
      <c r="H94" s="70"/>
      <c r="I94" s="70" t="str">
        <f>IF($G94="","",AVERAGE(VLOOKUP($G94,Listas!$K$1:$S$6,9,0),(VLOOKUP($H94,Listas!$L$1:$S$6,8,0))))</f>
        <v/>
      </c>
      <c r="J94" s="70"/>
      <c r="K94" s="70" t="str">
        <f>IF($J94="","",(AVERAGE(VLOOKUP($J94,Listas!$M$1:$S$6,7,0))))</f>
        <v/>
      </c>
      <c r="L94" s="70" t="str">
        <f t="shared" si="4"/>
        <v/>
      </c>
      <c r="M94" s="70"/>
      <c r="O94" s="70"/>
      <c r="P94" s="70"/>
    </row>
    <row r="95" spans="1:16" ht="14.25" customHeight="1" x14ac:dyDescent="0.25">
      <c r="A95" s="91"/>
      <c r="B95" s="70"/>
      <c r="C95" s="126"/>
      <c r="D95" s="97"/>
      <c r="E95" s="70"/>
      <c r="F95" s="70"/>
      <c r="G95" s="70"/>
      <c r="H95" s="70"/>
      <c r="I95" s="70" t="str">
        <f>IF($G95="","",AVERAGE(VLOOKUP($G95,Listas!$K$1:$S$6,9,0),(VLOOKUP($H95,Listas!$L$1:$S$6,8,0))))</f>
        <v/>
      </c>
      <c r="J95" s="70"/>
      <c r="K95" s="70" t="str">
        <f>IF($J95="","",(AVERAGE(VLOOKUP($J95,Listas!$M$1:$S$6,7,0))))</f>
        <v/>
      </c>
      <c r="L95" s="70" t="str">
        <f t="shared" si="4"/>
        <v/>
      </c>
      <c r="M95" s="70"/>
      <c r="O95" s="70"/>
      <c r="P95" s="70"/>
    </row>
    <row r="96" spans="1:16" ht="14.25" customHeight="1" x14ac:dyDescent="0.25">
      <c r="A96" s="91"/>
      <c r="B96" s="70"/>
      <c r="C96" s="126"/>
      <c r="D96" s="97"/>
      <c r="E96" s="70"/>
      <c r="F96" s="70"/>
      <c r="G96" s="70"/>
      <c r="H96" s="70"/>
      <c r="I96" s="70" t="str">
        <f>IF($G96="","",AVERAGE(VLOOKUP($G96,Listas!$K$1:$S$6,9,0),(VLOOKUP($H96,Listas!$L$1:$S$6,8,0))))</f>
        <v/>
      </c>
      <c r="J96" s="70"/>
      <c r="K96" s="70" t="str">
        <f>IF($J96="","",(AVERAGE(VLOOKUP($J96,Listas!$M$1:$S$6,7,0))))</f>
        <v/>
      </c>
      <c r="L96" s="70" t="str">
        <f t="shared" si="4"/>
        <v/>
      </c>
      <c r="M96" s="70"/>
      <c r="O96" s="70"/>
      <c r="P96" s="70"/>
    </row>
    <row r="97" spans="1:16" ht="14.25" customHeight="1" x14ac:dyDescent="0.25">
      <c r="A97" s="91"/>
      <c r="B97" s="70"/>
      <c r="C97" s="126"/>
      <c r="D97" s="97"/>
      <c r="E97" s="70"/>
      <c r="F97" s="70"/>
      <c r="G97" s="70"/>
      <c r="H97" s="70"/>
      <c r="I97" s="70" t="str">
        <f>IF($G97="","",AVERAGE(VLOOKUP($G97,Listas!$K$1:$S$6,9,0),(VLOOKUP($H97,Listas!$L$1:$S$6,8,0))))</f>
        <v/>
      </c>
      <c r="J97" s="70"/>
      <c r="K97" s="70" t="str">
        <f>IF($J97="","",(AVERAGE(VLOOKUP($J97,Listas!$M$1:$S$6,7,0))))</f>
        <v/>
      </c>
      <c r="L97" s="70" t="str">
        <f t="shared" si="4"/>
        <v/>
      </c>
      <c r="M97" s="70"/>
      <c r="O97" s="70"/>
      <c r="P97" s="70"/>
    </row>
    <row r="98" spans="1:16" ht="14.25" customHeight="1" x14ac:dyDescent="0.25">
      <c r="A98" s="91"/>
      <c r="B98" s="70"/>
      <c r="C98" s="126"/>
      <c r="D98" s="97"/>
      <c r="E98" s="70"/>
      <c r="F98" s="70"/>
      <c r="G98" s="70"/>
      <c r="H98" s="70"/>
      <c r="I98" s="70" t="str">
        <f>IF($G98="","",AVERAGE(VLOOKUP($G98,Listas!$K$1:$S$6,9,0),(VLOOKUP($H98,Listas!$L$1:$S$6,8,0))))</f>
        <v/>
      </c>
      <c r="J98" s="70"/>
      <c r="K98" s="70" t="str">
        <f>IF($J98="","",(AVERAGE(VLOOKUP($J98,Listas!$M$1:$S$6,7,0))))</f>
        <v/>
      </c>
      <c r="L98" s="70" t="str">
        <f t="shared" si="4"/>
        <v/>
      </c>
      <c r="M98" s="70"/>
      <c r="O98" s="70"/>
      <c r="P98" s="70"/>
    </row>
    <row r="99" spans="1:16" ht="14.25" customHeight="1" x14ac:dyDescent="0.25">
      <c r="A99" s="91"/>
      <c r="B99" s="70"/>
      <c r="C99" s="126"/>
      <c r="D99" s="97"/>
      <c r="E99" s="70"/>
      <c r="F99" s="70"/>
      <c r="G99" s="70"/>
      <c r="H99" s="70"/>
      <c r="I99" s="70" t="str">
        <f>IF($G99="","",AVERAGE(VLOOKUP($G99,Listas!$K$1:$S$6,9,0),(VLOOKUP($H99,Listas!$L$1:$S$6,8,0))))</f>
        <v/>
      </c>
      <c r="J99" s="70"/>
      <c r="K99" s="70" t="str">
        <f>IF($J99="","",(AVERAGE(VLOOKUP($J99,Listas!$M$1:$S$6,7,0))))</f>
        <v/>
      </c>
      <c r="L99" s="70" t="str">
        <f t="shared" si="4"/>
        <v/>
      </c>
      <c r="M99" s="70"/>
      <c r="O99" s="70"/>
      <c r="P99" s="70"/>
    </row>
    <row r="100" spans="1:16" ht="14.25" customHeight="1" x14ac:dyDescent="0.25">
      <c r="A100" s="91"/>
      <c r="B100" s="70"/>
      <c r="C100" s="126"/>
      <c r="D100" s="97"/>
      <c r="E100" s="70"/>
      <c r="F100" s="70"/>
      <c r="G100" s="70"/>
      <c r="H100" s="70"/>
      <c r="I100" s="70" t="str">
        <f>IF($G100="","",AVERAGE(VLOOKUP($G100,Listas!$K$1:$S$6,9,0),(VLOOKUP($H100,Listas!$L$1:$S$6,8,0))))</f>
        <v/>
      </c>
      <c r="J100" s="70"/>
      <c r="K100" s="70" t="str">
        <f>IF($J100="","",(AVERAGE(VLOOKUP($J100,Listas!$M$1:$S$6,7,0))))</f>
        <v/>
      </c>
      <c r="L100" s="70" t="str">
        <f t="shared" si="4"/>
        <v/>
      </c>
      <c r="M100" s="70"/>
      <c r="O100" s="70"/>
      <c r="P100" s="70"/>
    </row>
    <row r="101" spans="1:16" ht="14.25" customHeight="1" x14ac:dyDescent="0.25">
      <c r="A101" s="91"/>
      <c r="B101" s="70"/>
      <c r="C101" s="126"/>
      <c r="D101" s="97"/>
      <c r="E101" s="70"/>
      <c r="F101" s="70"/>
      <c r="G101" s="70"/>
      <c r="H101" s="70"/>
      <c r="I101" s="70" t="str">
        <f>IF($G101="","",AVERAGE(VLOOKUP($G101,Listas!$K$1:$S$6,9,0),(VLOOKUP($H101,Listas!$L$1:$S$6,8,0))))</f>
        <v/>
      </c>
      <c r="J101" s="70"/>
      <c r="K101" s="70" t="str">
        <f>IF($J101="","",(AVERAGE(VLOOKUP($J101,Listas!$M$1:$S$6,7,0))))</f>
        <v/>
      </c>
      <c r="L101" s="70" t="str">
        <f t="shared" si="4"/>
        <v/>
      </c>
      <c r="M101" s="70"/>
      <c r="O101" s="70"/>
      <c r="P101" s="70"/>
    </row>
    <row r="102" spans="1:16" ht="14.25" customHeight="1" x14ac:dyDescent="0.25">
      <c r="A102" s="91"/>
      <c r="B102" s="70"/>
      <c r="C102" s="126"/>
      <c r="D102" s="97"/>
      <c r="E102" s="70"/>
      <c r="F102" s="70"/>
      <c r="G102" s="70"/>
      <c r="H102" s="70"/>
      <c r="I102" s="70" t="str">
        <f>IF($G102="","",AVERAGE(VLOOKUP($G102,Listas!$K$1:$S$6,9,0),(VLOOKUP($H102,Listas!$L$1:$S$6,8,0))))</f>
        <v/>
      </c>
      <c r="J102" s="70"/>
      <c r="K102" s="70" t="str">
        <f>IF($J102="","",(AVERAGE(VLOOKUP($J102,Listas!$M$1:$S$6,7,0))))</f>
        <v/>
      </c>
      <c r="L102" s="70" t="str">
        <f t="shared" si="4"/>
        <v/>
      </c>
      <c r="M102" s="70"/>
      <c r="O102" s="70"/>
      <c r="P102" s="70"/>
    </row>
    <row r="103" spans="1:16" ht="14.25" customHeight="1" x14ac:dyDescent="0.25">
      <c r="A103" s="91"/>
      <c r="B103" s="70"/>
      <c r="C103" s="126"/>
      <c r="D103" s="97"/>
      <c r="E103" s="70"/>
      <c r="F103" s="70"/>
      <c r="G103" s="70"/>
      <c r="H103" s="70"/>
      <c r="I103" s="70" t="str">
        <f>IF($G103="","",AVERAGE(VLOOKUP($G103,Listas!$K$1:$S$6,9,0),(VLOOKUP($H103,Listas!$L$1:$S$6,8,0))))</f>
        <v/>
      </c>
      <c r="J103" s="70"/>
      <c r="K103" s="70" t="str">
        <f>IF($J103="","",(AVERAGE(VLOOKUP($J103,Listas!$M$1:$S$6,7,0))))</f>
        <v/>
      </c>
      <c r="L103" s="70" t="str">
        <f t="shared" si="4"/>
        <v/>
      </c>
      <c r="M103" s="70"/>
      <c r="O103" s="70"/>
      <c r="P103" s="70"/>
    </row>
    <row r="104" spans="1:16" ht="14.25" customHeight="1" x14ac:dyDescent="0.25">
      <c r="A104" s="91"/>
      <c r="B104" s="70"/>
      <c r="C104" s="126"/>
      <c r="D104" s="97"/>
      <c r="E104" s="70"/>
      <c r="F104" s="70"/>
      <c r="G104" s="70"/>
      <c r="H104" s="70"/>
      <c r="I104" s="70" t="str">
        <f>IF($G104="","",AVERAGE(VLOOKUP($G104,Listas!$K$1:$S$6,9,0),(VLOOKUP($H104,Listas!$L$1:$S$6,8,0))))</f>
        <v/>
      </c>
      <c r="J104" s="70"/>
      <c r="K104" s="70" t="str">
        <f>IF($J104="","",(AVERAGE(VLOOKUP($J104,Listas!$M$1:$S$6,7,0))))</f>
        <v/>
      </c>
      <c r="L104" s="70" t="str">
        <f t="shared" si="4"/>
        <v/>
      </c>
      <c r="M104" s="70"/>
      <c r="O104" s="70"/>
      <c r="P104" s="70"/>
    </row>
    <row r="105" spans="1:16" x14ac:dyDescent="0.25">
      <c r="A105" s="91"/>
      <c r="B105" s="70"/>
      <c r="C105" s="126"/>
      <c r="D105" s="97"/>
      <c r="E105" s="70"/>
      <c r="F105" s="70"/>
      <c r="G105" s="70"/>
      <c r="H105" s="70"/>
      <c r="I105" s="70" t="str">
        <f>IF($G105="","",AVERAGE(VLOOKUP($G105,Listas!$K$1:$S$6,9,0),(VLOOKUP($H105,Listas!$L$1:$S$6,8,0))))</f>
        <v/>
      </c>
      <c r="J105" s="70"/>
      <c r="K105" s="70" t="str">
        <f>IF($J105="","",(AVERAGE(VLOOKUP($J105,Listas!$M$1:$S$6,7,0))))</f>
        <v/>
      </c>
      <c r="L105" s="70" t="str">
        <f t="shared" si="4"/>
        <v/>
      </c>
      <c r="M105" s="70"/>
      <c r="O105" s="70"/>
      <c r="P105" s="70"/>
    </row>
    <row r="106" spans="1:16" ht="44.25" customHeight="1" x14ac:dyDescent="0.25">
      <c r="A106" s="91"/>
      <c r="B106" s="70"/>
      <c r="C106" s="126"/>
      <c r="D106" s="97"/>
      <c r="E106" s="70"/>
      <c r="F106" s="70"/>
      <c r="G106" s="70"/>
      <c r="H106" s="70"/>
      <c r="I106" s="70" t="str">
        <f>IF($G106="","",AVERAGE(VLOOKUP($G106,Listas!$K$1:$S$6,9,0),(VLOOKUP($H106,Listas!$L$1:$S$6,8,0))))</f>
        <v/>
      </c>
      <c r="J106" s="70"/>
      <c r="K106" s="70" t="str">
        <f>IF($J106="","",(AVERAGE(VLOOKUP($J106,Listas!$M$1:$S$6,7,0))))</f>
        <v/>
      </c>
      <c r="L106" s="70" t="str">
        <f t="shared" si="4"/>
        <v/>
      </c>
      <c r="M106" s="70"/>
      <c r="O106" s="70"/>
      <c r="P106" s="70"/>
    </row>
    <row r="107" spans="1:16" x14ac:dyDescent="0.25">
      <c r="A107" s="91"/>
      <c r="B107" s="70"/>
      <c r="C107" s="126"/>
      <c r="D107" s="97"/>
      <c r="E107" s="70"/>
      <c r="F107" s="70"/>
      <c r="G107" s="70"/>
      <c r="H107" s="70"/>
      <c r="I107" s="70"/>
      <c r="J107" s="70"/>
      <c r="K107" s="70"/>
      <c r="L107" s="70"/>
      <c r="M107" s="70"/>
      <c r="O107" s="70"/>
      <c r="P107" s="70"/>
    </row>
    <row r="108" spans="1:16" x14ac:dyDescent="0.25">
      <c r="A108" s="91"/>
      <c r="B108" s="70"/>
      <c r="C108" s="126"/>
      <c r="D108" s="97"/>
      <c r="E108" s="70"/>
      <c r="F108" s="70"/>
      <c r="G108" s="70"/>
      <c r="H108" s="70"/>
      <c r="I108" s="70"/>
      <c r="J108" s="70"/>
      <c r="K108" s="70"/>
      <c r="L108" s="70"/>
      <c r="M108" s="70"/>
      <c r="O108" s="70"/>
      <c r="P108" s="70"/>
    </row>
    <row r="109" spans="1:16" x14ac:dyDescent="0.25">
      <c r="A109" s="91"/>
      <c r="B109" s="70"/>
      <c r="C109" s="126"/>
      <c r="D109" s="97"/>
      <c r="E109" s="70"/>
      <c r="F109" s="70"/>
      <c r="G109" s="70"/>
      <c r="H109" s="70"/>
      <c r="I109" s="70"/>
      <c r="J109" s="70"/>
      <c r="K109" s="70"/>
      <c r="L109" s="70"/>
      <c r="M109" s="70"/>
      <c r="O109" s="70"/>
      <c r="P109" s="70"/>
    </row>
    <row r="110" spans="1:16" x14ac:dyDescent="0.25">
      <c r="A110" s="91"/>
      <c r="B110" s="70"/>
      <c r="C110" s="126"/>
      <c r="D110" s="97"/>
      <c r="E110" s="70"/>
      <c r="F110" s="70"/>
      <c r="G110" s="70"/>
      <c r="H110" s="70"/>
      <c r="I110" s="70"/>
      <c r="J110" s="70"/>
      <c r="K110" s="70"/>
      <c r="L110" s="70"/>
      <c r="M110" s="70"/>
      <c r="O110" s="70"/>
      <c r="P110" s="70"/>
    </row>
    <row r="111" spans="1:16" x14ac:dyDescent="0.25">
      <c r="A111" s="91"/>
      <c r="B111" s="70"/>
      <c r="C111" s="126"/>
      <c r="D111" s="97"/>
      <c r="E111" s="70"/>
      <c r="F111" s="70"/>
      <c r="G111" s="70"/>
      <c r="H111" s="70"/>
      <c r="I111" s="70"/>
      <c r="J111" s="70"/>
      <c r="K111" s="70"/>
      <c r="L111" s="70"/>
      <c r="M111" s="70"/>
      <c r="O111" s="70"/>
      <c r="P111" s="70"/>
    </row>
    <row r="112" spans="1:16" x14ac:dyDescent="0.25">
      <c r="A112" s="91"/>
      <c r="B112" s="70"/>
      <c r="C112" s="126"/>
      <c r="D112" s="97"/>
      <c r="E112" s="70"/>
      <c r="F112" s="70"/>
      <c r="G112" s="70"/>
      <c r="H112" s="70"/>
      <c r="I112" s="70"/>
      <c r="J112" s="70"/>
      <c r="K112" s="70"/>
      <c r="L112" s="70"/>
      <c r="M112" s="70"/>
      <c r="O112" s="70"/>
      <c r="P112" s="70"/>
    </row>
    <row r="113" spans="1:16" x14ac:dyDescent="0.25">
      <c r="A113" s="91"/>
      <c r="B113" s="70"/>
      <c r="C113" s="126"/>
      <c r="D113" s="97"/>
      <c r="E113" s="70"/>
      <c r="F113" s="70"/>
      <c r="G113" s="70"/>
      <c r="H113" s="70"/>
      <c r="I113" s="70"/>
      <c r="J113" s="70"/>
      <c r="K113" s="70"/>
      <c r="L113" s="70"/>
      <c r="M113" s="70"/>
      <c r="O113" s="70"/>
      <c r="P113" s="70"/>
    </row>
    <row r="114" spans="1:16" x14ac:dyDescent="0.25">
      <c r="A114" s="91"/>
      <c r="B114" s="70"/>
      <c r="C114" s="126"/>
      <c r="D114" s="97"/>
      <c r="E114" s="70"/>
      <c r="F114" s="70"/>
      <c r="G114" s="70"/>
      <c r="H114" s="70"/>
      <c r="I114" s="70"/>
      <c r="J114" s="70"/>
      <c r="K114" s="70"/>
      <c r="L114" s="70"/>
      <c r="M114" s="70"/>
      <c r="O114" s="70"/>
      <c r="P114" s="70"/>
    </row>
    <row r="115" spans="1:16" x14ac:dyDescent="0.25">
      <c r="A115" s="91"/>
      <c r="B115" s="70"/>
      <c r="C115" s="126"/>
      <c r="D115" s="97"/>
      <c r="E115" s="70"/>
      <c r="F115" s="70"/>
      <c r="G115" s="70"/>
      <c r="H115" s="70"/>
      <c r="I115" s="70"/>
      <c r="J115" s="70"/>
      <c r="K115" s="70"/>
      <c r="L115" s="70"/>
      <c r="M115" s="70"/>
      <c r="O115" s="70"/>
      <c r="P115" s="70"/>
    </row>
    <row r="116" spans="1:16" x14ac:dyDescent="0.25">
      <c r="A116" s="91"/>
      <c r="B116" s="70"/>
      <c r="C116" s="126"/>
      <c r="D116" s="97"/>
      <c r="E116" s="70"/>
      <c r="F116" s="70"/>
      <c r="G116" s="70"/>
      <c r="H116" s="70"/>
      <c r="I116" s="70"/>
      <c r="J116" s="70"/>
      <c r="K116" s="70"/>
      <c r="L116" s="70"/>
      <c r="M116" s="70"/>
      <c r="O116" s="70"/>
      <c r="P116" s="70"/>
    </row>
    <row r="117" spans="1:16" x14ac:dyDescent="0.25">
      <c r="A117" s="91"/>
      <c r="B117" s="70"/>
      <c r="C117" s="126"/>
      <c r="D117" s="97"/>
      <c r="E117" s="70"/>
      <c r="F117" s="70"/>
      <c r="G117" s="70"/>
      <c r="H117" s="70"/>
      <c r="I117" s="70"/>
      <c r="J117" s="70"/>
      <c r="K117" s="70"/>
      <c r="L117" s="70"/>
      <c r="M117" s="70"/>
      <c r="O117" s="70"/>
      <c r="P117" s="70"/>
    </row>
    <row r="118" spans="1:16" x14ac:dyDescent="0.25">
      <c r="A118" s="91"/>
      <c r="B118" s="70"/>
      <c r="C118" s="126"/>
      <c r="D118" s="97"/>
      <c r="E118" s="70"/>
      <c r="F118" s="70"/>
      <c r="G118" s="70"/>
      <c r="H118" s="70"/>
      <c r="I118" s="70"/>
      <c r="J118" s="70"/>
      <c r="K118" s="70"/>
      <c r="L118" s="70"/>
      <c r="M118" s="70"/>
      <c r="O118" s="70"/>
      <c r="P118" s="70"/>
    </row>
    <row r="119" spans="1:16" x14ac:dyDescent="0.25">
      <c r="A119" s="91"/>
      <c r="B119" s="70"/>
      <c r="C119" s="126"/>
      <c r="D119" s="97"/>
      <c r="E119" s="70"/>
      <c r="F119" s="70"/>
      <c r="G119" s="70"/>
      <c r="H119" s="70"/>
      <c r="I119" s="70"/>
      <c r="J119" s="70"/>
      <c r="K119" s="70"/>
      <c r="L119" s="70"/>
      <c r="M119" s="70"/>
      <c r="O119" s="70"/>
      <c r="P119" s="70"/>
    </row>
    <row r="120" spans="1:16" x14ac:dyDescent="0.25">
      <c r="A120" s="91"/>
      <c r="B120" s="70"/>
      <c r="C120" s="126"/>
      <c r="D120" s="97"/>
      <c r="E120" s="70"/>
      <c r="F120" s="70"/>
      <c r="G120" s="70"/>
      <c r="H120" s="70"/>
      <c r="I120" s="70"/>
      <c r="J120" s="70"/>
      <c r="K120" s="70"/>
      <c r="L120" s="70"/>
      <c r="M120" s="70"/>
      <c r="O120" s="70"/>
      <c r="P120" s="70"/>
    </row>
    <row r="121" spans="1:16" x14ac:dyDescent="0.25">
      <c r="A121" s="91"/>
      <c r="B121" s="70"/>
      <c r="C121" s="126"/>
      <c r="D121" s="97"/>
      <c r="E121" s="70"/>
      <c r="F121" s="70"/>
      <c r="G121" s="70"/>
      <c r="H121" s="70"/>
      <c r="I121" s="70"/>
      <c r="J121" s="70"/>
      <c r="K121" s="70"/>
      <c r="L121" s="70"/>
      <c r="M121" s="70"/>
      <c r="O121" s="70"/>
      <c r="P121" s="70"/>
    </row>
    <row r="122" spans="1:16" x14ac:dyDescent="0.25">
      <c r="A122" s="91"/>
      <c r="B122" s="70"/>
      <c r="C122" s="126"/>
      <c r="D122" s="97"/>
      <c r="E122" s="70"/>
      <c r="F122" s="70"/>
      <c r="G122" s="70"/>
      <c r="H122" s="70"/>
      <c r="I122" s="70"/>
      <c r="J122" s="70"/>
      <c r="K122" s="70"/>
      <c r="L122" s="70"/>
      <c r="M122" s="70"/>
      <c r="O122" s="70"/>
      <c r="P122" s="70"/>
    </row>
    <row r="123" spans="1:16" x14ac:dyDescent="0.25">
      <c r="A123" s="91"/>
      <c r="B123" s="70"/>
      <c r="C123" s="126"/>
      <c r="D123" s="97"/>
      <c r="E123" s="70"/>
      <c r="F123" s="70"/>
      <c r="G123" s="70"/>
      <c r="H123" s="70"/>
      <c r="I123" s="70"/>
      <c r="J123" s="70"/>
      <c r="K123" s="70"/>
      <c r="L123" s="70"/>
      <c r="M123" s="70"/>
      <c r="O123" s="70"/>
      <c r="P123" s="70"/>
    </row>
    <row r="124" spans="1:16" x14ac:dyDescent="0.25">
      <c r="A124" s="91"/>
      <c r="B124" s="70"/>
      <c r="C124" s="126"/>
      <c r="D124" s="97"/>
      <c r="E124" s="70"/>
      <c r="F124" s="70"/>
      <c r="G124" s="70"/>
      <c r="H124" s="70"/>
      <c r="I124" s="70"/>
      <c r="J124" s="70"/>
      <c r="K124" s="70"/>
      <c r="L124" s="70"/>
      <c r="M124" s="70"/>
      <c r="O124" s="70"/>
      <c r="P124" s="70"/>
    </row>
    <row r="125" spans="1:16" x14ac:dyDescent="0.25">
      <c r="A125" s="91"/>
      <c r="B125" s="70"/>
      <c r="C125" s="126"/>
      <c r="D125" s="97"/>
      <c r="E125" s="70"/>
      <c r="F125" s="70"/>
      <c r="G125" s="70"/>
      <c r="H125" s="70"/>
      <c r="I125" s="70"/>
      <c r="J125" s="70"/>
      <c r="K125" s="70"/>
      <c r="L125" s="70"/>
      <c r="M125" s="70"/>
      <c r="O125" s="70"/>
      <c r="P125" s="70"/>
    </row>
    <row r="126" spans="1:16" x14ac:dyDescent="0.25">
      <c r="A126" s="91"/>
      <c r="B126" s="70"/>
      <c r="C126" s="126"/>
      <c r="D126" s="97"/>
      <c r="E126" s="70"/>
      <c r="F126" s="70"/>
      <c r="G126" s="70"/>
      <c r="H126" s="70"/>
      <c r="I126" s="70"/>
      <c r="J126" s="70"/>
      <c r="K126" s="70"/>
      <c r="L126" s="70"/>
      <c r="M126" s="70"/>
      <c r="O126" s="70"/>
      <c r="P126" s="70"/>
    </row>
    <row r="127" spans="1:16" x14ac:dyDescent="0.25">
      <c r="A127" s="91"/>
      <c r="B127" s="70"/>
      <c r="C127" s="126"/>
      <c r="D127" s="97"/>
      <c r="E127" s="70"/>
      <c r="F127" s="70"/>
      <c r="G127" s="70"/>
      <c r="H127" s="70"/>
      <c r="I127" s="70"/>
      <c r="J127" s="70"/>
      <c r="K127" s="70"/>
      <c r="L127" s="70"/>
      <c r="M127" s="70"/>
      <c r="O127" s="70"/>
      <c r="P127" s="70"/>
    </row>
    <row r="128" spans="1:16" x14ac:dyDescent="0.25">
      <c r="A128" s="91"/>
      <c r="B128" s="70"/>
      <c r="C128" s="126"/>
      <c r="D128" s="97"/>
      <c r="E128" s="70"/>
      <c r="F128" s="70"/>
      <c r="G128" s="70"/>
      <c r="H128" s="70"/>
      <c r="I128" s="70"/>
      <c r="J128" s="70"/>
      <c r="K128" s="70"/>
      <c r="L128" s="70"/>
      <c r="M128" s="70"/>
      <c r="O128" s="70"/>
      <c r="P128" s="70"/>
    </row>
    <row r="129" spans="1:16" x14ac:dyDescent="0.25">
      <c r="A129" s="91"/>
      <c r="B129" s="70"/>
      <c r="C129" s="126"/>
      <c r="D129" s="97"/>
      <c r="E129" s="70"/>
      <c r="F129" s="70"/>
      <c r="G129" s="70"/>
      <c r="H129" s="70"/>
      <c r="I129" s="70"/>
      <c r="J129" s="70"/>
      <c r="K129" s="70"/>
      <c r="L129" s="70"/>
      <c r="M129" s="70"/>
      <c r="O129" s="70"/>
      <c r="P129" s="70"/>
    </row>
    <row r="130" spans="1:16" x14ac:dyDescent="0.25">
      <c r="A130" s="91"/>
      <c r="B130" s="70"/>
      <c r="C130" s="126"/>
      <c r="D130" s="97"/>
      <c r="E130" s="70"/>
      <c r="F130" s="70"/>
      <c r="G130" s="70"/>
      <c r="H130" s="70"/>
      <c r="I130" s="70"/>
      <c r="J130" s="70"/>
      <c r="K130" s="70"/>
      <c r="L130" s="70"/>
      <c r="M130" s="70"/>
      <c r="O130" s="70"/>
      <c r="P130" s="70"/>
    </row>
    <row r="131" spans="1:16" x14ac:dyDescent="0.25">
      <c r="A131" s="91"/>
      <c r="B131" s="70"/>
      <c r="C131" s="126"/>
      <c r="D131" s="97"/>
      <c r="E131" s="70"/>
      <c r="F131" s="70"/>
      <c r="G131" s="70"/>
      <c r="H131" s="70"/>
      <c r="I131" s="70"/>
      <c r="J131" s="70"/>
      <c r="K131" s="70"/>
      <c r="L131" s="70"/>
      <c r="M131" s="70"/>
      <c r="O131" s="70"/>
      <c r="P131" s="70"/>
    </row>
    <row r="132" spans="1:16" x14ac:dyDescent="0.25">
      <c r="A132" s="91"/>
      <c r="B132" s="70"/>
      <c r="C132" s="126"/>
      <c r="D132" s="97"/>
      <c r="E132" s="70"/>
      <c r="F132" s="70"/>
      <c r="G132" s="70"/>
      <c r="H132" s="70"/>
      <c r="I132" s="70"/>
      <c r="J132" s="70"/>
      <c r="K132" s="70"/>
      <c r="L132" s="70"/>
      <c r="M132" s="70"/>
      <c r="O132" s="70"/>
      <c r="P132" s="70"/>
    </row>
    <row r="133" spans="1:16" x14ac:dyDescent="0.25">
      <c r="A133" s="91"/>
      <c r="B133" s="70"/>
      <c r="C133" s="126"/>
      <c r="D133" s="97"/>
      <c r="E133" s="70"/>
      <c r="F133" s="70"/>
      <c r="G133" s="70"/>
      <c r="H133" s="70"/>
      <c r="I133" s="70"/>
      <c r="J133" s="70"/>
      <c r="K133" s="70"/>
      <c r="L133" s="70"/>
      <c r="M133" s="70"/>
      <c r="O133" s="70"/>
      <c r="P133" s="70"/>
    </row>
    <row r="134" spans="1:16" x14ac:dyDescent="0.25">
      <c r="A134" s="91"/>
      <c r="B134" s="70"/>
      <c r="C134" s="126"/>
      <c r="D134" s="97"/>
      <c r="E134" s="70"/>
      <c r="F134" s="70"/>
      <c r="G134" s="70"/>
      <c r="H134" s="70"/>
      <c r="I134" s="70"/>
      <c r="J134" s="70"/>
      <c r="K134" s="70"/>
      <c r="L134" s="70"/>
      <c r="M134" s="70"/>
      <c r="O134" s="70"/>
      <c r="P134" s="70"/>
    </row>
    <row r="135" spans="1:16" x14ac:dyDescent="0.25">
      <c r="A135" s="91"/>
      <c r="B135" s="70"/>
      <c r="C135" s="126"/>
      <c r="D135" s="97"/>
      <c r="E135" s="70"/>
      <c r="F135" s="70"/>
      <c r="G135" s="70"/>
      <c r="H135" s="70"/>
      <c r="I135" s="70"/>
      <c r="J135" s="70"/>
      <c r="K135" s="70"/>
      <c r="L135" s="70"/>
      <c r="M135" s="70"/>
      <c r="O135" s="70"/>
      <c r="P135" s="70"/>
    </row>
    <row r="136" spans="1:16" x14ac:dyDescent="0.25">
      <c r="A136" s="91"/>
      <c r="B136" s="70"/>
      <c r="C136" s="126"/>
      <c r="D136" s="97"/>
      <c r="E136" s="70"/>
      <c r="F136" s="70"/>
      <c r="G136" s="70"/>
      <c r="H136" s="70"/>
      <c r="I136" s="70"/>
      <c r="J136" s="70"/>
      <c r="K136" s="70"/>
      <c r="L136" s="70"/>
      <c r="M136" s="70"/>
      <c r="O136" s="70"/>
      <c r="P136" s="70"/>
    </row>
    <row r="137" spans="1:16" x14ac:dyDescent="0.25">
      <c r="A137" s="91"/>
      <c r="B137" s="70"/>
      <c r="C137" s="126"/>
      <c r="D137" s="97"/>
      <c r="E137" s="70"/>
      <c r="F137" s="70"/>
      <c r="G137" s="70"/>
      <c r="H137" s="70"/>
      <c r="I137" s="70"/>
      <c r="J137" s="70"/>
      <c r="K137" s="70"/>
      <c r="L137" s="70"/>
      <c r="M137" s="70"/>
      <c r="O137" s="70"/>
      <c r="P137" s="70"/>
    </row>
    <row r="138" spans="1:16" x14ac:dyDescent="0.25">
      <c r="A138" s="91"/>
      <c r="B138" s="70"/>
      <c r="C138" s="126"/>
      <c r="D138" s="97"/>
      <c r="E138" s="70"/>
      <c r="F138" s="70"/>
      <c r="G138" s="70"/>
      <c r="H138" s="70"/>
      <c r="I138" s="70"/>
      <c r="J138" s="70"/>
      <c r="K138" s="70"/>
      <c r="L138" s="70"/>
      <c r="M138" s="70"/>
      <c r="O138" s="70"/>
      <c r="P138" s="70"/>
    </row>
    <row r="139" spans="1:16" x14ac:dyDescent="0.25">
      <c r="A139" s="91"/>
      <c r="B139" s="70"/>
      <c r="C139" s="126"/>
      <c r="D139" s="97"/>
      <c r="E139" s="70"/>
      <c r="F139" s="70"/>
      <c r="G139" s="70"/>
      <c r="H139" s="70"/>
      <c r="I139" s="70"/>
      <c r="J139" s="70"/>
      <c r="K139" s="70"/>
      <c r="L139" s="70"/>
      <c r="M139" s="70"/>
      <c r="O139" s="70"/>
      <c r="P139" s="70"/>
    </row>
    <row r="140" spans="1:16" x14ac:dyDescent="0.25">
      <c r="A140" s="91"/>
      <c r="B140" s="70"/>
      <c r="C140" s="126"/>
      <c r="D140" s="97"/>
      <c r="E140" s="70"/>
      <c r="F140" s="70"/>
      <c r="G140" s="70"/>
      <c r="H140" s="70"/>
      <c r="I140" s="70"/>
      <c r="J140" s="70"/>
      <c r="K140" s="70"/>
      <c r="L140" s="70"/>
      <c r="M140" s="70"/>
      <c r="O140" s="70"/>
      <c r="P140" s="70"/>
    </row>
    <row r="141" spans="1:16" x14ac:dyDescent="0.25">
      <c r="A141" s="91"/>
      <c r="B141" s="70"/>
      <c r="C141" s="126"/>
      <c r="D141" s="97"/>
      <c r="E141" s="70"/>
      <c r="F141" s="70"/>
      <c r="G141" s="70"/>
      <c r="H141" s="70"/>
      <c r="I141" s="70"/>
      <c r="J141" s="70"/>
      <c r="K141" s="70"/>
      <c r="L141" s="70"/>
      <c r="M141" s="70"/>
      <c r="O141" s="70"/>
      <c r="P141" s="70"/>
    </row>
    <row r="142" spans="1:16" x14ac:dyDescent="0.25">
      <c r="A142" s="91"/>
      <c r="B142" s="70"/>
      <c r="C142" s="126"/>
      <c r="D142" s="97"/>
      <c r="E142" s="70"/>
      <c r="F142" s="70"/>
      <c r="G142" s="70"/>
      <c r="H142" s="70"/>
      <c r="I142" s="70"/>
      <c r="J142" s="70"/>
      <c r="K142" s="70"/>
      <c r="L142" s="70"/>
      <c r="M142" s="70"/>
      <c r="O142" s="70"/>
      <c r="P142" s="70"/>
    </row>
    <row r="143" spans="1:16" x14ac:dyDescent="0.25">
      <c r="A143" s="91"/>
      <c r="B143" s="70"/>
      <c r="C143" s="126"/>
      <c r="D143" s="97"/>
      <c r="E143" s="70"/>
      <c r="F143" s="70"/>
      <c r="G143" s="70"/>
      <c r="H143" s="70"/>
      <c r="I143" s="70"/>
      <c r="J143" s="70"/>
      <c r="K143" s="70"/>
      <c r="L143" s="70"/>
      <c r="M143" s="70"/>
      <c r="O143" s="70"/>
      <c r="P143" s="70"/>
    </row>
    <row r="144" spans="1:16" x14ac:dyDescent="0.25">
      <c r="A144" s="91"/>
      <c r="B144" s="70"/>
      <c r="C144" s="126"/>
      <c r="D144" s="97"/>
      <c r="E144" s="70"/>
      <c r="F144" s="70"/>
      <c r="G144" s="70"/>
      <c r="H144" s="70"/>
      <c r="I144" s="70"/>
      <c r="J144" s="70"/>
      <c r="K144" s="70"/>
      <c r="L144" s="70"/>
      <c r="M144" s="70"/>
      <c r="O144" s="70"/>
      <c r="P144" s="70"/>
    </row>
    <row r="145" spans="1:16" x14ac:dyDescent="0.25">
      <c r="A145" s="91"/>
      <c r="B145" s="70"/>
      <c r="C145" s="126"/>
      <c r="D145" s="97"/>
      <c r="E145" s="70"/>
      <c r="F145" s="70"/>
      <c r="G145" s="70"/>
      <c r="H145" s="70"/>
      <c r="I145" s="70"/>
      <c r="J145" s="70"/>
      <c r="K145" s="70"/>
      <c r="L145" s="70"/>
      <c r="M145" s="70"/>
      <c r="O145" s="70"/>
      <c r="P145" s="70"/>
    </row>
    <row r="146" spans="1:16" x14ac:dyDescent="0.25">
      <c r="A146" s="91"/>
      <c r="B146" s="70"/>
      <c r="C146" s="126"/>
      <c r="D146" s="97"/>
      <c r="E146" s="70"/>
      <c r="F146" s="70"/>
      <c r="G146" s="70"/>
      <c r="H146" s="70"/>
      <c r="I146" s="70"/>
      <c r="J146" s="70"/>
      <c r="K146" s="70"/>
      <c r="L146" s="70"/>
      <c r="M146" s="70"/>
      <c r="O146" s="70"/>
      <c r="P146" s="70"/>
    </row>
    <row r="147" spans="1:16" x14ac:dyDescent="0.25">
      <c r="A147" s="91"/>
      <c r="B147" s="70"/>
      <c r="C147" s="126"/>
      <c r="D147" s="97"/>
      <c r="E147" s="70"/>
      <c r="F147" s="70"/>
      <c r="G147" s="70"/>
      <c r="H147" s="70"/>
      <c r="I147" s="70"/>
      <c r="J147" s="70"/>
      <c r="K147" s="70"/>
      <c r="L147" s="70"/>
      <c r="M147" s="70"/>
      <c r="O147" s="70"/>
      <c r="P147" s="70"/>
    </row>
    <row r="148" spans="1:16" x14ac:dyDescent="0.25">
      <c r="A148" s="91"/>
      <c r="B148" s="70"/>
      <c r="C148" s="126"/>
      <c r="D148" s="97"/>
      <c r="E148" s="70"/>
      <c r="F148" s="70"/>
      <c r="G148" s="70"/>
      <c r="H148" s="70"/>
      <c r="I148" s="70"/>
      <c r="J148" s="70"/>
      <c r="K148" s="70"/>
      <c r="L148" s="70"/>
      <c r="M148" s="70"/>
      <c r="O148" s="70"/>
      <c r="P148" s="70"/>
    </row>
    <row r="149" spans="1:16" x14ac:dyDescent="0.25">
      <c r="A149" s="91"/>
      <c r="B149" s="70"/>
      <c r="C149" s="126"/>
      <c r="D149" s="97"/>
      <c r="E149" s="70"/>
      <c r="F149" s="70"/>
      <c r="G149" s="70"/>
      <c r="H149" s="70"/>
      <c r="I149" s="70"/>
      <c r="J149" s="70"/>
      <c r="K149" s="70"/>
      <c r="L149" s="70"/>
      <c r="M149" s="70"/>
      <c r="O149" s="70"/>
      <c r="P149" s="70"/>
    </row>
    <row r="150" spans="1:16" x14ac:dyDescent="0.25">
      <c r="A150" s="91"/>
      <c r="B150" s="70"/>
      <c r="C150" s="126"/>
      <c r="D150" s="97"/>
      <c r="E150" s="70"/>
      <c r="F150" s="70"/>
      <c r="G150" s="70"/>
      <c r="H150" s="70"/>
      <c r="I150" s="70"/>
      <c r="J150" s="70"/>
      <c r="K150" s="70"/>
      <c r="L150" s="70"/>
      <c r="M150" s="70"/>
      <c r="O150" s="70"/>
      <c r="P150" s="70"/>
    </row>
    <row r="151" spans="1:16" x14ac:dyDescent="0.25">
      <c r="A151" s="91"/>
      <c r="B151" s="70"/>
      <c r="C151" s="126"/>
      <c r="D151" s="97"/>
      <c r="E151" s="70"/>
      <c r="F151" s="70"/>
      <c r="G151" s="70"/>
      <c r="H151" s="70"/>
      <c r="I151" s="70"/>
      <c r="J151" s="70"/>
      <c r="K151" s="70"/>
      <c r="L151" s="70"/>
      <c r="M151" s="70"/>
      <c r="O151" s="70"/>
      <c r="P151" s="70"/>
    </row>
    <row r="152" spans="1:16" x14ac:dyDescent="0.25">
      <c r="A152" s="91"/>
      <c r="B152" s="70"/>
      <c r="C152" s="126"/>
      <c r="D152" s="97"/>
      <c r="E152" s="70"/>
      <c r="F152" s="70"/>
      <c r="G152" s="70"/>
      <c r="H152" s="70"/>
      <c r="I152" s="70"/>
      <c r="J152" s="70"/>
      <c r="K152" s="70"/>
      <c r="L152" s="70"/>
      <c r="M152" s="70"/>
      <c r="O152" s="70"/>
      <c r="P152" s="70"/>
    </row>
    <row r="153" spans="1:16" x14ac:dyDescent="0.25">
      <c r="A153" s="91"/>
      <c r="B153" s="70"/>
      <c r="C153" s="126"/>
      <c r="D153" s="97"/>
      <c r="E153" s="70"/>
      <c r="F153" s="70"/>
      <c r="G153" s="70"/>
      <c r="H153" s="70"/>
      <c r="I153" s="70"/>
      <c r="J153" s="70"/>
      <c r="K153" s="70"/>
      <c r="L153" s="70"/>
      <c r="M153" s="70"/>
      <c r="O153" s="70"/>
      <c r="P153" s="70"/>
    </row>
    <row r="154" spans="1:16" x14ac:dyDescent="0.25">
      <c r="A154" s="91"/>
      <c r="B154" s="70"/>
      <c r="C154" s="126"/>
      <c r="D154" s="97"/>
      <c r="E154" s="70"/>
      <c r="F154" s="70"/>
      <c r="G154" s="70"/>
      <c r="H154" s="70"/>
      <c r="I154" s="70"/>
      <c r="J154" s="70"/>
      <c r="K154" s="70"/>
      <c r="L154" s="70"/>
      <c r="M154" s="70"/>
      <c r="O154" s="70"/>
      <c r="P154" s="70"/>
    </row>
    <row r="155" spans="1:16" x14ac:dyDescent="0.25">
      <c r="A155" s="91"/>
      <c r="B155" s="70"/>
      <c r="C155" s="126"/>
      <c r="D155" s="97"/>
      <c r="E155" s="70"/>
      <c r="F155" s="70"/>
      <c r="G155" s="70"/>
      <c r="H155" s="70"/>
      <c r="I155" s="70"/>
      <c r="J155" s="70"/>
      <c r="K155" s="70"/>
      <c r="L155" s="70"/>
      <c r="M155" s="70"/>
      <c r="O155" s="70"/>
      <c r="P155" s="70"/>
    </row>
    <row r="156" spans="1:16" x14ac:dyDescent="0.25">
      <c r="A156" s="91"/>
      <c r="B156" s="70"/>
      <c r="C156" s="126"/>
      <c r="D156" s="97"/>
      <c r="E156" s="70"/>
      <c r="F156" s="70"/>
      <c r="G156" s="70"/>
      <c r="H156" s="70"/>
      <c r="I156" s="70"/>
      <c r="J156" s="70"/>
      <c r="K156" s="70"/>
      <c r="L156" s="70"/>
      <c r="M156" s="70"/>
      <c r="O156" s="70"/>
      <c r="P156" s="70"/>
    </row>
    <row r="157" spans="1:16" x14ac:dyDescent="0.25">
      <c r="A157" s="91"/>
      <c r="B157" s="70"/>
      <c r="C157" s="126"/>
      <c r="D157" s="97"/>
      <c r="E157" s="70"/>
      <c r="F157" s="70"/>
      <c r="G157" s="70"/>
      <c r="H157" s="70"/>
      <c r="I157" s="70"/>
      <c r="J157" s="70"/>
      <c r="K157" s="70"/>
      <c r="L157" s="70"/>
      <c r="M157" s="70"/>
      <c r="O157" s="70"/>
      <c r="P157" s="70"/>
    </row>
    <row r="158" spans="1:16" x14ac:dyDescent="0.25">
      <c r="A158" s="91"/>
      <c r="B158" s="70"/>
      <c r="C158" s="126"/>
      <c r="D158" s="97"/>
      <c r="E158" s="70"/>
      <c r="F158" s="70"/>
      <c r="G158" s="70"/>
      <c r="H158" s="70"/>
      <c r="I158" s="70"/>
      <c r="J158" s="70"/>
      <c r="K158" s="70"/>
      <c r="L158" s="70"/>
      <c r="M158" s="70"/>
      <c r="O158" s="70"/>
      <c r="P158" s="70"/>
    </row>
    <row r="159" spans="1:16" x14ac:dyDescent="0.25">
      <c r="A159" s="91"/>
      <c r="B159" s="70"/>
      <c r="C159" s="126"/>
      <c r="D159" s="97"/>
      <c r="E159" s="70"/>
      <c r="F159" s="70"/>
      <c r="G159" s="70"/>
      <c r="H159" s="70"/>
      <c r="I159" s="70"/>
      <c r="J159" s="70"/>
      <c r="K159" s="70"/>
      <c r="L159" s="70"/>
      <c r="M159" s="70"/>
      <c r="O159" s="70"/>
      <c r="P159" s="70"/>
    </row>
    <row r="160" spans="1:16" x14ac:dyDescent="0.25">
      <c r="A160" s="91"/>
      <c r="B160" s="70"/>
      <c r="C160" s="126"/>
      <c r="D160" s="97"/>
      <c r="E160" s="70"/>
      <c r="F160" s="70"/>
      <c r="G160" s="70"/>
      <c r="H160" s="70"/>
      <c r="I160" s="70"/>
      <c r="J160" s="70"/>
      <c r="K160" s="70"/>
      <c r="L160" s="70"/>
      <c r="M160" s="70"/>
      <c r="O160" s="70"/>
      <c r="P160" s="70"/>
    </row>
    <row r="161" spans="1:16" x14ac:dyDescent="0.25">
      <c r="A161" s="91"/>
      <c r="B161" s="70"/>
      <c r="C161" s="126"/>
      <c r="D161" s="97"/>
      <c r="E161" s="70"/>
      <c r="F161" s="70"/>
      <c r="G161" s="70"/>
      <c r="H161" s="70"/>
      <c r="I161" s="70"/>
      <c r="J161" s="70"/>
      <c r="K161" s="70"/>
      <c r="L161" s="70"/>
      <c r="M161" s="70"/>
      <c r="O161" s="70"/>
      <c r="P161" s="70"/>
    </row>
    <row r="162" spans="1:16" x14ac:dyDescent="0.25">
      <c r="A162" s="91"/>
      <c r="B162" s="70"/>
      <c r="C162" s="126"/>
      <c r="D162" s="97"/>
      <c r="E162" s="70"/>
      <c r="F162" s="70"/>
      <c r="G162" s="70"/>
      <c r="H162" s="70"/>
      <c r="I162" s="70"/>
      <c r="J162" s="70"/>
      <c r="K162" s="70"/>
      <c r="L162" s="70"/>
      <c r="M162" s="70"/>
      <c r="O162" s="70"/>
      <c r="P162" s="70"/>
    </row>
    <row r="163" spans="1:16" x14ac:dyDescent="0.25">
      <c r="A163" s="91"/>
      <c r="B163" s="70"/>
      <c r="C163" s="126"/>
      <c r="D163" s="97"/>
      <c r="E163" s="70"/>
      <c r="F163" s="70"/>
      <c r="G163" s="70"/>
      <c r="H163" s="70"/>
      <c r="I163" s="70"/>
      <c r="J163" s="70"/>
      <c r="K163" s="70"/>
      <c r="L163" s="70"/>
      <c r="M163" s="70"/>
      <c r="O163" s="70"/>
      <c r="P163" s="70"/>
    </row>
    <row r="164" spans="1:16" x14ac:dyDescent="0.25">
      <c r="A164" s="91"/>
      <c r="B164" s="70"/>
      <c r="C164" s="126"/>
      <c r="D164" s="97"/>
      <c r="E164" s="70"/>
      <c r="F164" s="70"/>
      <c r="G164" s="70"/>
      <c r="H164" s="70"/>
      <c r="I164" s="70"/>
      <c r="J164" s="70"/>
      <c r="K164" s="70"/>
      <c r="L164" s="70"/>
      <c r="M164" s="70"/>
      <c r="O164" s="70"/>
      <c r="P164" s="70"/>
    </row>
    <row r="165" spans="1:16" x14ac:dyDescent="0.25">
      <c r="A165" s="91"/>
      <c r="B165" s="70"/>
      <c r="C165" s="126"/>
      <c r="D165" s="97"/>
      <c r="E165" s="70"/>
      <c r="F165" s="70"/>
      <c r="G165" s="70"/>
      <c r="H165" s="70"/>
      <c r="I165" s="70"/>
      <c r="J165" s="70"/>
      <c r="K165" s="70"/>
      <c r="L165" s="70"/>
      <c r="M165" s="70"/>
      <c r="O165" s="70"/>
      <c r="P165" s="70"/>
    </row>
    <row r="166" spans="1:16" x14ac:dyDescent="0.25">
      <c r="A166" s="91"/>
      <c r="B166" s="70"/>
      <c r="C166" s="126"/>
      <c r="D166" s="97"/>
      <c r="E166" s="70"/>
      <c r="F166" s="70"/>
      <c r="G166" s="70"/>
      <c r="H166" s="70"/>
      <c r="I166" s="70"/>
      <c r="J166" s="70"/>
      <c r="K166" s="70"/>
      <c r="L166" s="70"/>
      <c r="M166" s="70"/>
      <c r="O166" s="70"/>
      <c r="P166" s="70"/>
    </row>
    <row r="167" spans="1:16" x14ac:dyDescent="0.25">
      <c r="A167" s="91"/>
      <c r="B167" s="70"/>
      <c r="C167" s="126"/>
      <c r="D167" s="97"/>
      <c r="E167" s="70"/>
      <c r="F167" s="70"/>
      <c r="G167" s="70"/>
      <c r="H167" s="70"/>
      <c r="I167" s="70"/>
      <c r="J167" s="70"/>
      <c r="K167" s="70"/>
      <c r="L167" s="70"/>
      <c r="M167" s="70"/>
      <c r="O167" s="70"/>
      <c r="P167" s="70"/>
    </row>
    <row r="168" spans="1:16" x14ac:dyDescent="0.25">
      <c r="A168" s="91"/>
      <c r="B168" s="70"/>
      <c r="C168" s="126"/>
      <c r="D168" s="97"/>
      <c r="E168" s="70"/>
      <c r="F168" s="70"/>
      <c r="G168" s="70"/>
      <c r="H168" s="70"/>
      <c r="I168" s="70"/>
      <c r="J168" s="70"/>
      <c r="K168" s="70"/>
      <c r="L168" s="70"/>
      <c r="M168" s="70"/>
      <c r="O168" s="70"/>
      <c r="P168" s="70"/>
    </row>
    <row r="169" spans="1:16" x14ac:dyDescent="0.25">
      <c r="A169" s="91"/>
      <c r="B169" s="70"/>
      <c r="C169" s="126"/>
      <c r="D169" s="97"/>
      <c r="E169" s="70"/>
      <c r="F169" s="70"/>
      <c r="G169" s="70"/>
      <c r="H169" s="70"/>
      <c r="I169" s="70"/>
      <c r="J169" s="70"/>
      <c r="K169" s="70"/>
      <c r="L169" s="70"/>
      <c r="M169" s="70"/>
      <c r="O169" s="70"/>
      <c r="P169" s="70"/>
    </row>
    <row r="170" spans="1:16" x14ac:dyDescent="0.25">
      <c r="A170" s="91"/>
      <c r="B170" s="70"/>
      <c r="C170" s="126"/>
      <c r="D170" s="97"/>
      <c r="E170" s="70"/>
      <c r="F170" s="70"/>
      <c r="G170" s="70"/>
      <c r="H170" s="70"/>
      <c r="I170" s="70"/>
      <c r="J170" s="70"/>
      <c r="K170" s="70"/>
      <c r="L170" s="70"/>
      <c r="M170" s="70"/>
      <c r="O170" s="70"/>
      <c r="P170" s="70"/>
    </row>
    <row r="171" spans="1:16" x14ac:dyDescent="0.25">
      <c r="A171" s="91"/>
      <c r="B171" s="70"/>
      <c r="C171" s="126"/>
      <c r="D171" s="97"/>
      <c r="E171" s="70"/>
      <c r="F171" s="70"/>
      <c r="G171" s="70"/>
      <c r="H171" s="70"/>
      <c r="I171" s="70"/>
      <c r="J171" s="70"/>
      <c r="K171" s="70"/>
      <c r="L171" s="70"/>
      <c r="M171" s="70"/>
      <c r="O171" s="70"/>
      <c r="P171" s="70"/>
    </row>
    <row r="172" spans="1:16" x14ac:dyDescent="0.25">
      <c r="A172" s="91"/>
      <c r="B172" s="70"/>
      <c r="C172" s="126"/>
      <c r="D172" s="97"/>
      <c r="E172" s="70"/>
      <c r="F172" s="70"/>
      <c r="G172" s="70"/>
      <c r="H172" s="70"/>
      <c r="I172" s="70"/>
      <c r="J172" s="70"/>
      <c r="K172" s="70"/>
      <c r="L172" s="70"/>
      <c r="M172" s="70"/>
      <c r="O172" s="70"/>
      <c r="P172" s="70"/>
    </row>
    <row r="173" spans="1:16" x14ac:dyDescent="0.25">
      <c r="A173" s="91"/>
      <c r="B173" s="70"/>
      <c r="C173" s="126"/>
      <c r="D173" s="97"/>
      <c r="E173" s="70"/>
      <c r="F173" s="70"/>
      <c r="G173" s="70"/>
      <c r="H173" s="70"/>
      <c r="I173" s="70"/>
      <c r="J173" s="70"/>
      <c r="K173" s="70"/>
      <c r="L173" s="70"/>
      <c r="M173" s="70"/>
      <c r="O173" s="70"/>
      <c r="P173" s="70"/>
    </row>
    <row r="174" spans="1:16" x14ac:dyDescent="0.25">
      <c r="A174" s="91"/>
      <c r="B174" s="70"/>
      <c r="C174" s="126"/>
      <c r="D174" s="97"/>
      <c r="E174" s="70"/>
      <c r="F174" s="70"/>
      <c r="G174" s="70"/>
      <c r="H174" s="70"/>
      <c r="I174" s="70"/>
      <c r="J174" s="70"/>
      <c r="K174" s="70"/>
      <c r="L174" s="70"/>
      <c r="M174" s="70"/>
      <c r="O174" s="70"/>
      <c r="P174" s="70"/>
    </row>
    <row r="175" spans="1:16" x14ac:dyDescent="0.25">
      <c r="A175" s="91"/>
      <c r="B175" s="70"/>
      <c r="C175" s="126"/>
      <c r="D175" s="97"/>
      <c r="E175" s="70"/>
      <c r="F175" s="70"/>
      <c r="G175" s="70"/>
      <c r="H175" s="70"/>
      <c r="I175" s="70"/>
      <c r="J175" s="70"/>
      <c r="K175" s="70"/>
      <c r="L175" s="70"/>
      <c r="M175" s="70"/>
      <c r="O175" s="70"/>
      <c r="P175" s="70"/>
    </row>
    <row r="176" spans="1:16" x14ac:dyDescent="0.25">
      <c r="A176" s="91"/>
      <c r="B176" s="70"/>
      <c r="C176" s="126"/>
      <c r="D176" s="97"/>
      <c r="E176" s="70"/>
      <c r="F176" s="70"/>
      <c r="G176" s="70"/>
      <c r="H176" s="70"/>
      <c r="I176" s="70"/>
      <c r="J176" s="70"/>
      <c r="K176" s="70"/>
      <c r="L176" s="70"/>
      <c r="M176" s="70"/>
      <c r="O176" s="70"/>
      <c r="P176" s="70"/>
    </row>
    <row r="177" spans="1:16" x14ac:dyDescent="0.25">
      <c r="A177" s="91"/>
      <c r="B177" s="70"/>
      <c r="C177" s="126"/>
      <c r="D177" s="97"/>
      <c r="E177" s="70"/>
      <c r="F177" s="70"/>
      <c r="G177" s="70"/>
      <c r="H177" s="70"/>
      <c r="I177" s="70"/>
      <c r="J177" s="70"/>
      <c r="K177" s="70"/>
      <c r="L177" s="70"/>
      <c r="M177" s="70"/>
      <c r="O177" s="70"/>
      <c r="P177" s="70"/>
    </row>
    <row r="178" spans="1:16" x14ac:dyDescent="0.25">
      <c r="A178" s="91"/>
      <c r="B178" s="70"/>
      <c r="C178" s="126"/>
      <c r="D178" s="97"/>
      <c r="E178" s="70"/>
      <c r="F178" s="70"/>
      <c r="G178" s="70"/>
      <c r="H178" s="70"/>
      <c r="I178" s="70"/>
      <c r="J178" s="70"/>
      <c r="K178" s="70"/>
      <c r="L178" s="70"/>
      <c r="M178" s="70"/>
      <c r="O178" s="70"/>
      <c r="P178" s="70"/>
    </row>
    <row r="179" spans="1:16" x14ac:dyDescent="0.25">
      <c r="A179" s="91"/>
      <c r="B179" s="70"/>
      <c r="C179" s="126"/>
      <c r="D179" s="97"/>
      <c r="E179" s="70"/>
      <c r="F179" s="70"/>
      <c r="G179" s="70"/>
      <c r="H179" s="70"/>
      <c r="I179" s="70"/>
      <c r="J179" s="70"/>
      <c r="K179" s="70"/>
      <c r="L179" s="70"/>
      <c r="M179" s="70"/>
      <c r="O179" s="70"/>
      <c r="P179" s="70"/>
    </row>
    <row r="180" spans="1:16" x14ac:dyDescent="0.25">
      <c r="A180" s="91"/>
      <c r="B180" s="70"/>
      <c r="C180" s="126"/>
      <c r="D180" s="97"/>
      <c r="E180" s="70"/>
      <c r="F180" s="70"/>
      <c r="G180" s="70"/>
      <c r="H180" s="70"/>
      <c r="I180" s="70"/>
      <c r="J180" s="70"/>
      <c r="K180" s="70"/>
      <c r="L180" s="70"/>
      <c r="M180" s="70"/>
      <c r="O180" s="70"/>
      <c r="P180" s="70"/>
    </row>
    <row r="181" spans="1:16" x14ac:dyDescent="0.25">
      <c r="A181" s="91"/>
      <c r="B181" s="70"/>
      <c r="C181" s="126"/>
      <c r="D181" s="97"/>
      <c r="E181" s="70"/>
      <c r="F181" s="70"/>
      <c r="G181" s="70"/>
      <c r="H181" s="70"/>
      <c r="I181" s="70"/>
      <c r="J181" s="70"/>
      <c r="K181" s="70"/>
      <c r="L181" s="70"/>
      <c r="M181" s="70"/>
      <c r="O181" s="70"/>
      <c r="P181" s="70"/>
    </row>
    <row r="182" spans="1:16" x14ac:dyDescent="0.25">
      <c r="A182" s="91"/>
      <c r="B182" s="70"/>
      <c r="C182" s="126"/>
      <c r="D182" s="97"/>
      <c r="E182" s="70"/>
      <c r="F182" s="70"/>
      <c r="G182" s="70"/>
      <c r="H182" s="70"/>
      <c r="I182" s="70"/>
      <c r="J182" s="70"/>
      <c r="K182" s="70"/>
      <c r="L182" s="70"/>
      <c r="M182" s="70"/>
      <c r="O182" s="70"/>
      <c r="P182" s="70"/>
    </row>
    <row r="183" spans="1:16" x14ac:dyDescent="0.25">
      <c r="A183" s="91"/>
      <c r="B183" s="70"/>
      <c r="C183" s="126"/>
      <c r="D183" s="97"/>
      <c r="E183" s="70"/>
      <c r="F183" s="70"/>
      <c r="G183" s="70"/>
      <c r="H183" s="70"/>
      <c r="I183" s="70"/>
      <c r="J183" s="70"/>
      <c r="K183" s="70"/>
      <c r="L183" s="70"/>
      <c r="M183" s="70"/>
      <c r="O183" s="70"/>
      <c r="P183" s="70"/>
    </row>
    <row r="184" spans="1:16" x14ac:dyDescent="0.25">
      <c r="A184" s="91"/>
      <c r="B184" s="70"/>
      <c r="C184" s="126"/>
      <c r="D184" s="97"/>
      <c r="E184" s="70"/>
      <c r="F184" s="70"/>
      <c r="G184" s="70"/>
      <c r="H184" s="70"/>
      <c r="I184" s="70"/>
      <c r="J184" s="70"/>
      <c r="K184" s="70"/>
      <c r="L184" s="70"/>
      <c r="M184" s="70"/>
      <c r="O184" s="70"/>
      <c r="P184" s="70"/>
    </row>
    <row r="185" spans="1:16" x14ac:dyDescent="0.25">
      <c r="A185" s="91"/>
      <c r="B185" s="70"/>
      <c r="C185" s="126"/>
      <c r="D185" s="97"/>
      <c r="E185" s="70"/>
      <c r="F185" s="70"/>
      <c r="G185" s="70"/>
      <c r="H185" s="70"/>
      <c r="I185" s="70"/>
      <c r="J185" s="70"/>
      <c r="K185" s="70"/>
      <c r="L185" s="70"/>
      <c r="M185" s="70"/>
      <c r="O185" s="70"/>
      <c r="P185" s="70"/>
    </row>
    <row r="186" spans="1:16" x14ac:dyDescent="0.25">
      <c r="A186" s="91"/>
      <c r="B186" s="70"/>
      <c r="C186" s="126"/>
      <c r="D186" s="97"/>
      <c r="E186" s="70"/>
      <c r="F186" s="70"/>
      <c r="G186" s="70"/>
      <c r="H186" s="70"/>
      <c r="I186" s="70"/>
      <c r="J186" s="70"/>
      <c r="K186" s="70"/>
      <c r="L186" s="70"/>
      <c r="M186" s="70"/>
      <c r="O186" s="70"/>
      <c r="P186" s="70"/>
    </row>
    <row r="187" spans="1:16" x14ac:dyDescent="0.25">
      <c r="A187" s="91"/>
      <c r="B187" s="70"/>
      <c r="C187" s="126"/>
      <c r="D187" s="97"/>
      <c r="E187" s="70"/>
      <c r="F187" s="70"/>
      <c r="G187" s="70"/>
      <c r="H187" s="70"/>
      <c r="I187" s="70"/>
      <c r="J187" s="70"/>
      <c r="K187" s="70"/>
      <c r="L187" s="70"/>
      <c r="M187" s="70"/>
      <c r="O187" s="70"/>
      <c r="P187" s="70"/>
    </row>
    <row r="188" spans="1:16" x14ac:dyDescent="0.25">
      <c r="A188" s="91"/>
      <c r="B188" s="70"/>
      <c r="C188" s="126"/>
      <c r="D188" s="97"/>
      <c r="E188" s="70"/>
      <c r="F188" s="70"/>
      <c r="G188" s="70"/>
      <c r="H188" s="70"/>
      <c r="I188" s="70"/>
      <c r="J188" s="70"/>
      <c r="K188" s="70"/>
      <c r="L188" s="70"/>
      <c r="M188" s="70"/>
      <c r="O188" s="70"/>
      <c r="P188" s="70"/>
    </row>
    <row r="189" spans="1:16" x14ac:dyDescent="0.25">
      <c r="A189" s="91"/>
      <c r="B189" s="70"/>
      <c r="C189" s="126"/>
      <c r="D189" s="97"/>
      <c r="E189" s="70"/>
      <c r="F189" s="70"/>
      <c r="G189" s="70"/>
      <c r="H189" s="70"/>
      <c r="I189" s="70"/>
      <c r="J189" s="70"/>
      <c r="K189" s="70"/>
      <c r="L189" s="70"/>
      <c r="M189" s="70"/>
      <c r="O189" s="70"/>
      <c r="P189" s="70"/>
    </row>
    <row r="190" spans="1:16" x14ac:dyDescent="0.25">
      <c r="A190" s="91"/>
      <c r="B190" s="70"/>
      <c r="C190" s="126"/>
      <c r="D190" s="97"/>
      <c r="E190" s="70"/>
      <c r="F190" s="70"/>
      <c r="G190" s="70"/>
      <c r="H190" s="70"/>
      <c r="I190" s="70"/>
      <c r="J190" s="70"/>
      <c r="K190" s="70"/>
      <c r="L190" s="70"/>
      <c r="M190" s="70"/>
      <c r="O190" s="70"/>
      <c r="P190" s="70"/>
    </row>
    <row r="191" spans="1:16" x14ac:dyDescent="0.25">
      <c r="A191" s="91"/>
      <c r="B191" s="70"/>
      <c r="C191" s="126"/>
      <c r="D191" s="97"/>
      <c r="E191" s="70"/>
      <c r="F191" s="70"/>
      <c r="G191" s="70"/>
      <c r="H191" s="70"/>
      <c r="I191" s="70"/>
      <c r="J191" s="70"/>
      <c r="K191" s="70"/>
      <c r="L191" s="70"/>
      <c r="M191" s="70"/>
      <c r="O191" s="70"/>
      <c r="P191" s="70"/>
    </row>
    <row r="192" spans="1:16" x14ac:dyDescent="0.25">
      <c r="A192" s="91"/>
      <c r="B192" s="70"/>
      <c r="C192" s="126"/>
      <c r="D192" s="97"/>
      <c r="E192" s="70"/>
      <c r="F192" s="70"/>
      <c r="G192" s="70"/>
      <c r="H192" s="70"/>
      <c r="I192" s="70"/>
      <c r="J192" s="70"/>
      <c r="K192" s="70"/>
      <c r="L192" s="70"/>
      <c r="M192" s="70"/>
      <c r="O192" s="70"/>
      <c r="P192" s="70"/>
    </row>
    <row r="193" spans="1:16" x14ac:dyDescent="0.25">
      <c r="A193" s="91"/>
      <c r="B193" s="70"/>
      <c r="C193" s="126"/>
      <c r="D193" s="97"/>
      <c r="E193" s="70"/>
      <c r="F193" s="70"/>
      <c r="G193" s="70"/>
      <c r="H193" s="70"/>
      <c r="I193" s="70"/>
      <c r="J193" s="70"/>
      <c r="K193" s="70"/>
      <c r="L193" s="70"/>
      <c r="M193" s="70"/>
      <c r="O193" s="70"/>
      <c r="P193" s="70"/>
    </row>
    <row r="194" spans="1:16" x14ac:dyDescent="0.25">
      <c r="A194" s="91"/>
      <c r="B194" s="70"/>
      <c r="C194" s="126"/>
      <c r="D194" s="97"/>
      <c r="E194" s="70"/>
      <c r="F194" s="70"/>
      <c r="G194" s="70"/>
      <c r="H194" s="70"/>
      <c r="I194" s="70"/>
      <c r="J194" s="70"/>
      <c r="K194" s="70"/>
      <c r="L194" s="70"/>
      <c r="M194" s="70"/>
      <c r="O194" s="70"/>
      <c r="P194" s="70"/>
    </row>
    <row r="195" spans="1:16" x14ac:dyDescent="0.25">
      <c r="A195" s="91"/>
      <c r="B195" s="70"/>
      <c r="C195" s="126"/>
      <c r="D195" s="97"/>
      <c r="E195" s="70"/>
      <c r="F195" s="70"/>
      <c r="G195" s="70"/>
      <c r="H195" s="70"/>
      <c r="I195" s="70"/>
      <c r="J195" s="70"/>
      <c r="K195" s="70"/>
      <c r="L195" s="70"/>
      <c r="M195" s="70"/>
      <c r="O195" s="70"/>
      <c r="P195" s="70"/>
    </row>
    <row r="196" spans="1:16" x14ac:dyDescent="0.25">
      <c r="A196" s="91"/>
      <c r="B196" s="70"/>
      <c r="C196" s="126"/>
      <c r="D196" s="97"/>
      <c r="E196" s="70"/>
      <c r="F196" s="70"/>
      <c r="G196" s="70"/>
      <c r="H196" s="70"/>
      <c r="I196" s="70"/>
      <c r="J196" s="70"/>
      <c r="K196" s="70"/>
      <c r="L196" s="70"/>
      <c r="M196" s="70"/>
      <c r="O196" s="70"/>
      <c r="P196" s="70"/>
    </row>
    <row r="197" spans="1:16" x14ac:dyDescent="0.25">
      <c r="A197" s="91"/>
      <c r="B197" s="70"/>
      <c r="C197" s="126"/>
      <c r="D197" s="97"/>
      <c r="E197" s="70"/>
      <c r="F197" s="70"/>
      <c r="G197" s="70"/>
      <c r="H197" s="70"/>
      <c r="I197" s="70"/>
      <c r="J197" s="70"/>
      <c r="K197" s="70"/>
      <c r="L197" s="70"/>
      <c r="M197" s="70"/>
      <c r="O197" s="70"/>
      <c r="P197" s="70"/>
    </row>
    <row r="198" spans="1:16" x14ac:dyDescent="0.25">
      <c r="A198" s="91"/>
      <c r="B198" s="70"/>
      <c r="C198" s="126"/>
      <c r="D198" s="97"/>
      <c r="E198" s="70"/>
      <c r="F198" s="70"/>
      <c r="G198" s="70"/>
      <c r="H198" s="70"/>
      <c r="I198" s="70"/>
      <c r="J198" s="70"/>
      <c r="K198" s="70"/>
      <c r="L198" s="70"/>
      <c r="M198" s="70"/>
      <c r="O198" s="70"/>
      <c r="P198" s="70"/>
    </row>
    <row r="199" spans="1:16" x14ac:dyDescent="0.25">
      <c r="A199" s="91"/>
      <c r="B199" s="70"/>
      <c r="C199" s="126"/>
      <c r="D199" s="97"/>
      <c r="E199" s="70"/>
      <c r="F199" s="70"/>
      <c r="G199" s="70"/>
      <c r="H199" s="70"/>
      <c r="I199" s="70"/>
      <c r="J199" s="70"/>
      <c r="K199" s="70"/>
      <c r="L199" s="70"/>
      <c r="M199" s="70"/>
      <c r="O199" s="70"/>
      <c r="P199" s="70"/>
    </row>
    <row r="200" spans="1:16" x14ac:dyDescent="0.25">
      <c r="A200" s="91"/>
      <c r="B200" s="70"/>
      <c r="C200" s="126"/>
      <c r="D200" s="97"/>
      <c r="E200" s="70"/>
      <c r="F200" s="70"/>
      <c r="G200" s="70"/>
      <c r="H200" s="70"/>
      <c r="I200" s="70"/>
      <c r="J200" s="70"/>
      <c r="K200" s="70"/>
      <c r="L200" s="70"/>
      <c r="M200" s="70"/>
      <c r="O200" s="70"/>
      <c r="P200" s="70"/>
    </row>
    <row r="201" spans="1:16" x14ac:dyDescent="0.25">
      <c r="A201" s="91"/>
      <c r="B201" s="70"/>
      <c r="C201" s="126"/>
      <c r="D201" s="97"/>
      <c r="E201" s="70"/>
      <c r="F201" s="70"/>
      <c r="G201" s="70"/>
      <c r="H201" s="70"/>
      <c r="I201" s="70"/>
      <c r="J201" s="70"/>
      <c r="K201" s="70"/>
      <c r="L201" s="70"/>
      <c r="M201" s="70"/>
      <c r="O201" s="70"/>
      <c r="P201" s="70"/>
    </row>
    <row r="202" spans="1:16" x14ac:dyDescent="0.25">
      <c r="A202" s="91"/>
      <c r="B202" s="70"/>
      <c r="C202" s="126"/>
      <c r="D202" s="97"/>
      <c r="E202" s="70"/>
      <c r="F202" s="70"/>
      <c r="G202" s="70"/>
      <c r="H202" s="70"/>
      <c r="I202" s="70"/>
      <c r="J202" s="70"/>
      <c r="K202" s="70"/>
      <c r="L202" s="70"/>
      <c r="M202" s="70"/>
      <c r="O202" s="70"/>
      <c r="P202" s="70"/>
    </row>
    <row r="203" spans="1:16" x14ac:dyDescent="0.25">
      <c r="A203" s="91"/>
      <c r="B203" s="70"/>
      <c r="C203" s="126"/>
      <c r="D203" s="97"/>
      <c r="E203" s="70"/>
      <c r="F203" s="70"/>
      <c r="G203" s="70"/>
      <c r="H203" s="70"/>
      <c r="I203" s="70"/>
      <c r="J203" s="70"/>
      <c r="K203" s="70"/>
      <c r="L203" s="70"/>
      <c r="M203" s="70"/>
      <c r="O203" s="70"/>
      <c r="P203" s="70"/>
    </row>
    <row r="204" spans="1:16" x14ac:dyDescent="0.25">
      <c r="A204" s="91"/>
      <c r="B204" s="70"/>
      <c r="C204" s="126"/>
      <c r="D204" s="97"/>
      <c r="E204" s="70"/>
      <c r="F204" s="70"/>
      <c r="G204" s="70"/>
      <c r="H204" s="70"/>
      <c r="I204" s="70"/>
      <c r="J204" s="70"/>
      <c r="K204" s="70"/>
      <c r="L204" s="70"/>
      <c r="M204" s="70"/>
      <c r="O204" s="70"/>
      <c r="P204" s="70"/>
    </row>
    <row r="205" spans="1:16" x14ac:dyDescent="0.25">
      <c r="A205" s="91"/>
      <c r="B205" s="70"/>
      <c r="C205" s="126"/>
      <c r="D205" s="97"/>
      <c r="E205" s="70"/>
      <c r="F205" s="70"/>
      <c r="G205" s="70"/>
      <c r="H205" s="70"/>
      <c r="I205" s="70"/>
      <c r="J205" s="70"/>
      <c r="K205" s="70"/>
      <c r="L205" s="70"/>
      <c r="M205" s="70"/>
      <c r="O205" s="70"/>
      <c r="P205" s="70"/>
    </row>
    <row r="206" spans="1:16" x14ac:dyDescent="0.25">
      <c r="A206" s="91"/>
      <c r="B206" s="70"/>
      <c r="C206" s="126"/>
      <c r="D206" s="97"/>
      <c r="E206" s="70"/>
      <c r="F206" s="70"/>
      <c r="G206" s="70"/>
      <c r="H206" s="70"/>
      <c r="I206" s="70"/>
      <c r="J206" s="70"/>
      <c r="K206" s="70"/>
      <c r="L206" s="70"/>
      <c r="M206" s="70"/>
      <c r="O206" s="70"/>
      <c r="P206" s="70"/>
    </row>
    <row r="207" spans="1:16" x14ac:dyDescent="0.25">
      <c r="A207" s="91"/>
      <c r="B207" s="70"/>
      <c r="C207" s="126"/>
      <c r="D207" s="97"/>
      <c r="E207" s="70"/>
      <c r="F207" s="70"/>
      <c r="G207" s="70"/>
      <c r="H207" s="70"/>
      <c r="I207" s="70"/>
      <c r="J207" s="70"/>
      <c r="K207" s="70"/>
      <c r="L207" s="70"/>
      <c r="M207" s="70"/>
      <c r="O207" s="70"/>
      <c r="P207" s="70"/>
    </row>
    <row r="208" spans="1:16" x14ac:dyDescent="0.25">
      <c r="A208" s="91"/>
      <c r="B208" s="70"/>
      <c r="C208" s="126"/>
      <c r="D208" s="97"/>
      <c r="E208" s="70"/>
      <c r="F208" s="70"/>
      <c r="G208" s="70"/>
      <c r="H208" s="70"/>
      <c r="I208" s="70"/>
      <c r="J208" s="70"/>
      <c r="K208" s="70"/>
      <c r="L208" s="70"/>
      <c r="M208" s="70"/>
      <c r="O208" s="70"/>
      <c r="P208" s="70"/>
    </row>
    <row r="209" spans="1:16" x14ac:dyDescent="0.25">
      <c r="A209" s="91"/>
      <c r="B209" s="70"/>
      <c r="C209" s="126"/>
      <c r="D209" s="97"/>
      <c r="E209" s="70"/>
      <c r="F209" s="70"/>
      <c r="G209" s="70"/>
      <c r="H209" s="70"/>
      <c r="I209" s="70"/>
      <c r="J209" s="70"/>
      <c r="K209" s="70"/>
      <c r="L209" s="70"/>
      <c r="M209" s="70"/>
      <c r="O209" s="70"/>
      <c r="P209" s="70"/>
    </row>
    <row r="210" spans="1:16" x14ac:dyDescent="0.25">
      <c r="A210" s="91"/>
      <c r="B210" s="70"/>
      <c r="C210" s="126"/>
      <c r="D210" s="97"/>
      <c r="E210" s="70"/>
      <c r="F210" s="70"/>
      <c r="G210" s="70"/>
      <c r="H210" s="70"/>
      <c r="I210" s="70"/>
      <c r="J210" s="70"/>
      <c r="K210" s="70"/>
      <c r="L210" s="70"/>
      <c r="M210" s="70"/>
      <c r="O210" s="70"/>
      <c r="P210" s="70"/>
    </row>
    <row r="211" spans="1:16" x14ac:dyDescent="0.25">
      <c r="A211" s="91"/>
      <c r="B211" s="70"/>
      <c r="C211" s="126"/>
      <c r="D211" s="97"/>
      <c r="E211" s="70"/>
      <c r="F211" s="70"/>
      <c r="G211" s="70"/>
      <c r="H211" s="70"/>
      <c r="I211" s="70"/>
      <c r="J211" s="70"/>
      <c r="K211" s="70"/>
      <c r="L211" s="70"/>
      <c r="M211" s="70"/>
      <c r="O211" s="70"/>
      <c r="P211" s="70"/>
    </row>
    <row r="212" spans="1:16" x14ac:dyDescent="0.25">
      <c r="A212" s="91"/>
      <c r="B212" s="70"/>
      <c r="C212" s="126"/>
      <c r="D212" s="97"/>
      <c r="E212" s="70"/>
      <c r="F212" s="70"/>
      <c r="G212" s="70"/>
      <c r="H212" s="70"/>
      <c r="I212" s="70"/>
      <c r="J212" s="70"/>
      <c r="K212" s="70"/>
      <c r="L212" s="70"/>
      <c r="M212" s="70"/>
      <c r="O212" s="70"/>
      <c r="P212" s="70"/>
    </row>
    <row r="213" spans="1:16" x14ac:dyDescent="0.25">
      <c r="A213" s="91"/>
      <c r="B213" s="70"/>
      <c r="C213" s="126"/>
      <c r="D213" s="97"/>
      <c r="E213" s="70"/>
      <c r="F213" s="70"/>
      <c r="G213" s="70"/>
      <c r="H213" s="70"/>
      <c r="I213" s="70"/>
      <c r="J213" s="70"/>
      <c r="K213" s="70"/>
      <c r="L213" s="70"/>
      <c r="M213" s="70"/>
      <c r="O213" s="70"/>
      <c r="P213" s="70"/>
    </row>
    <row r="214" spans="1:16" x14ac:dyDescent="0.25">
      <c r="A214" s="91"/>
      <c r="B214" s="70"/>
      <c r="C214" s="126"/>
      <c r="D214" s="97"/>
      <c r="E214" s="70"/>
      <c r="F214" s="70"/>
      <c r="G214" s="70"/>
      <c r="H214" s="70"/>
      <c r="I214" s="70"/>
      <c r="J214" s="70"/>
      <c r="K214" s="70"/>
      <c r="L214" s="70"/>
      <c r="M214" s="70"/>
      <c r="O214" s="70"/>
      <c r="P214" s="70"/>
    </row>
    <row r="215" spans="1:16" x14ac:dyDescent="0.25">
      <c r="A215" s="91"/>
      <c r="B215" s="70"/>
      <c r="C215" s="126"/>
      <c r="D215" s="97"/>
      <c r="E215" s="70"/>
      <c r="F215" s="70"/>
      <c r="G215" s="70"/>
      <c r="H215" s="70"/>
      <c r="I215" s="70"/>
      <c r="J215" s="70"/>
      <c r="K215" s="70"/>
      <c r="L215" s="70"/>
      <c r="M215" s="70"/>
      <c r="O215" s="70"/>
      <c r="P215" s="70"/>
    </row>
    <row r="216" spans="1:16" x14ac:dyDescent="0.25">
      <c r="A216" s="91"/>
      <c r="B216" s="70"/>
      <c r="C216" s="126"/>
      <c r="D216" s="97"/>
      <c r="E216" s="70"/>
      <c r="F216" s="70"/>
      <c r="G216" s="70"/>
      <c r="H216" s="70"/>
      <c r="I216" s="70"/>
      <c r="J216" s="70"/>
      <c r="K216" s="70"/>
      <c r="L216" s="70"/>
      <c r="M216" s="70"/>
      <c r="O216" s="70"/>
      <c r="P216" s="70"/>
    </row>
    <row r="217" spans="1:16" x14ac:dyDescent="0.25">
      <c r="A217" s="91"/>
      <c r="B217" s="70"/>
      <c r="C217" s="126"/>
      <c r="D217" s="97"/>
      <c r="E217" s="70"/>
      <c r="F217" s="70"/>
      <c r="G217" s="70"/>
      <c r="H217" s="70"/>
      <c r="I217" s="70"/>
      <c r="J217" s="70"/>
      <c r="K217" s="70"/>
      <c r="L217" s="70"/>
      <c r="M217" s="70"/>
      <c r="O217" s="70"/>
      <c r="P217" s="70"/>
    </row>
    <row r="218" spans="1:16" x14ac:dyDescent="0.25">
      <c r="A218" s="91"/>
      <c r="B218" s="70"/>
      <c r="C218" s="126"/>
      <c r="D218" s="97"/>
      <c r="E218" s="70"/>
      <c r="F218" s="70"/>
      <c r="G218" s="70"/>
      <c r="H218" s="70"/>
      <c r="I218" s="70"/>
      <c r="J218" s="70"/>
      <c r="K218" s="70"/>
      <c r="L218" s="70"/>
      <c r="M218" s="70"/>
      <c r="O218" s="70"/>
      <c r="P218" s="70"/>
    </row>
    <row r="219" spans="1:16" x14ac:dyDescent="0.25">
      <c r="A219" s="91"/>
      <c r="B219" s="70"/>
      <c r="C219" s="126"/>
      <c r="D219" s="97"/>
      <c r="E219" s="70"/>
      <c r="F219" s="70"/>
      <c r="G219" s="70"/>
      <c r="H219" s="70"/>
      <c r="I219" s="70"/>
      <c r="J219" s="70"/>
      <c r="K219" s="70"/>
      <c r="L219" s="70"/>
      <c r="M219" s="70"/>
      <c r="O219" s="70"/>
      <c r="P219" s="70"/>
    </row>
    <row r="220" spans="1:16" x14ac:dyDescent="0.25">
      <c r="A220" s="91"/>
      <c r="B220" s="70"/>
      <c r="C220" s="126"/>
      <c r="D220" s="97"/>
      <c r="E220" s="70"/>
      <c r="F220" s="70"/>
      <c r="G220" s="70"/>
      <c r="H220" s="70"/>
      <c r="I220" s="70"/>
      <c r="J220" s="70"/>
      <c r="K220" s="70"/>
      <c r="L220" s="70"/>
      <c r="M220" s="70"/>
      <c r="O220" s="70"/>
      <c r="P220" s="70"/>
    </row>
    <row r="221" spans="1:16" x14ac:dyDescent="0.25">
      <c r="A221" s="91"/>
      <c r="B221" s="70"/>
      <c r="C221" s="126"/>
      <c r="D221" s="97"/>
      <c r="E221" s="70"/>
      <c r="F221" s="70"/>
      <c r="G221" s="70"/>
      <c r="H221" s="70"/>
      <c r="I221" s="70"/>
      <c r="J221" s="70"/>
      <c r="K221" s="70"/>
      <c r="L221" s="70"/>
      <c r="M221" s="70"/>
      <c r="O221" s="70"/>
      <c r="P221" s="70"/>
    </row>
    <row r="222" spans="1:16" x14ac:dyDescent="0.25">
      <c r="A222" s="91"/>
      <c r="B222" s="70"/>
      <c r="C222" s="126"/>
      <c r="D222" s="97"/>
      <c r="E222" s="70"/>
      <c r="F222" s="70"/>
      <c r="G222" s="70"/>
      <c r="H222" s="70"/>
      <c r="I222" s="70"/>
      <c r="J222" s="70"/>
      <c r="K222" s="70"/>
      <c r="L222" s="70"/>
      <c r="M222" s="70"/>
      <c r="O222" s="70"/>
      <c r="P222" s="70"/>
    </row>
    <row r="223" spans="1:16" x14ac:dyDescent="0.25">
      <c r="A223" s="91"/>
      <c r="B223" s="70"/>
      <c r="C223" s="126"/>
      <c r="D223" s="97"/>
      <c r="E223" s="70"/>
      <c r="F223" s="70"/>
      <c r="G223" s="70"/>
      <c r="H223" s="70"/>
      <c r="I223" s="70"/>
      <c r="J223" s="70"/>
      <c r="K223" s="70"/>
      <c r="L223" s="70"/>
      <c r="M223" s="70"/>
      <c r="O223" s="70"/>
      <c r="P223" s="70"/>
    </row>
    <row r="224" spans="1:16" x14ac:dyDescent="0.25">
      <c r="A224" s="91"/>
      <c r="B224" s="70"/>
      <c r="C224" s="126"/>
      <c r="D224" s="97"/>
      <c r="E224" s="70"/>
      <c r="F224" s="70"/>
      <c r="G224" s="70"/>
      <c r="H224" s="70"/>
      <c r="I224" s="70"/>
      <c r="J224" s="70"/>
      <c r="K224" s="70"/>
      <c r="L224" s="70"/>
      <c r="M224" s="70"/>
      <c r="O224" s="70"/>
      <c r="P224" s="70"/>
    </row>
    <row r="225" spans="1:16" x14ac:dyDescent="0.25">
      <c r="A225" s="91"/>
      <c r="B225" s="70"/>
      <c r="C225" s="126"/>
      <c r="D225" s="97"/>
      <c r="E225" s="70"/>
      <c r="F225" s="70"/>
      <c r="G225" s="70"/>
      <c r="H225" s="70"/>
      <c r="I225" s="70"/>
      <c r="J225" s="70"/>
      <c r="K225" s="70"/>
      <c r="L225" s="70"/>
      <c r="M225" s="70"/>
      <c r="O225" s="70"/>
      <c r="P225" s="70"/>
    </row>
    <row r="226" spans="1:16" x14ac:dyDescent="0.25">
      <c r="A226" s="91"/>
      <c r="B226" s="70"/>
      <c r="C226" s="126"/>
      <c r="D226" s="97"/>
      <c r="E226" s="70"/>
      <c r="F226" s="70"/>
      <c r="G226" s="70"/>
      <c r="H226" s="70"/>
      <c r="I226" s="70"/>
      <c r="J226" s="70"/>
      <c r="K226" s="70"/>
      <c r="L226" s="70"/>
      <c r="M226" s="70"/>
      <c r="O226" s="70"/>
      <c r="P226" s="70"/>
    </row>
    <row r="227" spans="1:16" x14ac:dyDescent="0.25">
      <c r="A227" s="91"/>
      <c r="B227" s="70"/>
      <c r="C227" s="126"/>
      <c r="D227" s="97"/>
      <c r="E227" s="70"/>
      <c r="F227" s="70"/>
      <c r="G227" s="70"/>
      <c r="H227" s="70"/>
      <c r="I227" s="70"/>
      <c r="J227" s="70"/>
      <c r="K227" s="70"/>
      <c r="L227" s="70"/>
      <c r="M227" s="70"/>
      <c r="O227" s="70"/>
      <c r="P227" s="70"/>
    </row>
    <row r="228" spans="1:16" x14ac:dyDescent="0.25">
      <c r="A228" s="91"/>
      <c r="B228" s="70"/>
      <c r="C228" s="126"/>
      <c r="D228" s="97"/>
      <c r="E228" s="70"/>
      <c r="F228" s="70"/>
      <c r="G228" s="70"/>
      <c r="H228" s="70"/>
      <c r="I228" s="70"/>
      <c r="J228" s="70"/>
      <c r="K228" s="70"/>
      <c r="L228" s="70"/>
      <c r="M228" s="70"/>
      <c r="O228" s="70"/>
      <c r="P228" s="70"/>
    </row>
    <row r="229" spans="1:16" x14ac:dyDescent="0.25">
      <c r="A229" s="91"/>
      <c r="B229" s="70"/>
      <c r="C229" s="126"/>
      <c r="D229" s="97"/>
      <c r="E229" s="70"/>
      <c r="F229" s="70"/>
      <c r="G229" s="70"/>
      <c r="H229" s="70"/>
      <c r="I229" s="70"/>
      <c r="J229" s="70"/>
      <c r="K229" s="70"/>
      <c r="L229" s="70"/>
      <c r="M229" s="70"/>
      <c r="O229" s="70"/>
      <c r="P229" s="70"/>
    </row>
    <row r="230" spans="1:16" x14ac:dyDescent="0.25">
      <c r="A230" s="91"/>
      <c r="B230" s="70"/>
      <c r="C230" s="126"/>
      <c r="D230" s="97"/>
      <c r="E230" s="70"/>
      <c r="F230" s="70"/>
      <c r="G230" s="70"/>
      <c r="H230" s="70"/>
      <c r="I230" s="70"/>
      <c r="J230" s="70"/>
      <c r="K230" s="70"/>
      <c r="L230" s="70"/>
      <c r="M230" s="70"/>
      <c r="O230" s="70"/>
      <c r="P230" s="70"/>
    </row>
    <row r="231" spans="1:16" x14ac:dyDescent="0.25">
      <c r="A231" s="91"/>
      <c r="B231" s="70"/>
      <c r="C231" s="126"/>
      <c r="D231" s="97"/>
      <c r="E231" s="70"/>
      <c r="F231" s="70"/>
      <c r="G231" s="70"/>
      <c r="H231" s="70"/>
      <c r="I231" s="70"/>
      <c r="J231" s="70"/>
      <c r="K231" s="70"/>
      <c r="L231" s="70"/>
      <c r="M231" s="70"/>
      <c r="O231" s="70"/>
      <c r="P231" s="70"/>
    </row>
    <row r="232" spans="1:16" x14ac:dyDescent="0.25">
      <c r="A232" s="91"/>
      <c r="B232" s="70"/>
      <c r="C232" s="126"/>
      <c r="D232" s="97"/>
      <c r="E232" s="70"/>
      <c r="F232" s="70"/>
      <c r="G232" s="70"/>
      <c r="H232" s="70"/>
      <c r="I232" s="70"/>
      <c r="J232" s="70"/>
      <c r="K232" s="70"/>
      <c r="L232" s="70"/>
      <c r="M232" s="70"/>
      <c r="O232" s="70"/>
      <c r="P232" s="70"/>
    </row>
    <row r="233" spans="1:16" x14ac:dyDescent="0.25">
      <c r="A233" s="91"/>
      <c r="B233" s="70"/>
      <c r="C233" s="126"/>
      <c r="D233" s="97"/>
      <c r="E233" s="70"/>
      <c r="F233" s="70"/>
      <c r="G233" s="70"/>
      <c r="H233" s="70"/>
      <c r="I233" s="70"/>
      <c r="J233" s="70"/>
      <c r="K233" s="70"/>
      <c r="L233" s="70"/>
      <c r="M233" s="70"/>
      <c r="O233" s="70"/>
      <c r="P233" s="70"/>
    </row>
    <row r="234" spans="1:16" x14ac:dyDescent="0.25">
      <c r="A234" s="91"/>
      <c r="B234" s="70"/>
      <c r="C234" s="126"/>
      <c r="D234" s="97"/>
      <c r="E234" s="70"/>
      <c r="F234" s="70"/>
      <c r="G234" s="70"/>
      <c r="H234" s="70"/>
      <c r="I234" s="70"/>
      <c r="J234" s="70"/>
      <c r="K234" s="70"/>
      <c r="L234" s="70"/>
      <c r="M234" s="70"/>
      <c r="O234" s="70"/>
      <c r="P234" s="70"/>
    </row>
    <row r="235" spans="1:16" x14ac:dyDescent="0.25">
      <c r="A235" s="91"/>
      <c r="B235" s="70"/>
      <c r="C235" s="126"/>
      <c r="D235" s="97"/>
      <c r="E235" s="70"/>
      <c r="F235" s="70"/>
      <c r="G235" s="70"/>
      <c r="H235" s="70"/>
      <c r="I235" s="70"/>
      <c r="J235" s="70"/>
      <c r="K235" s="70"/>
      <c r="L235" s="70"/>
      <c r="M235" s="70"/>
      <c r="O235" s="70"/>
      <c r="P235" s="70"/>
    </row>
    <row r="236" spans="1:16" x14ac:dyDescent="0.25">
      <c r="A236" s="91"/>
      <c r="B236" s="70"/>
      <c r="C236" s="126"/>
      <c r="D236" s="97"/>
      <c r="E236" s="70"/>
      <c r="F236" s="70"/>
      <c r="G236" s="70"/>
      <c r="H236" s="70"/>
      <c r="I236" s="70"/>
      <c r="J236" s="70"/>
      <c r="K236" s="70"/>
      <c r="L236" s="70"/>
      <c r="M236" s="70"/>
      <c r="O236" s="70"/>
      <c r="P236" s="70"/>
    </row>
    <row r="237" spans="1:16" x14ac:dyDescent="0.25">
      <c r="A237" s="91"/>
      <c r="B237" s="70"/>
      <c r="C237" s="126"/>
      <c r="D237" s="97"/>
      <c r="E237" s="70"/>
      <c r="F237" s="70"/>
      <c r="G237" s="70"/>
      <c r="H237" s="70"/>
      <c r="I237" s="70"/>
      <c r="J237" s="70"/>
      <c r="K237" s="70"/>
      <c r="L237" s="70"/>
      <c r="M237" s="70"/>
      <c r="O237" s="70"/>
      <c r="P237" s="70"/>
    </row>
    <row r="238" spans="1:16" x14ac:dyDescent="0.25">
      <c r="A238" s="91"/>
      <c r="B238" s="70"/>
      <c r="C238" s="126"/>
      <c r="D238" s="97"/>
      <c r="E238" s="70"/>
      <c r="F238" s="70"/>
      <c r="G238" s="70"/>
      <c r="H238" s="70"/>
      <c r="I238" s="70"/>
      <c r="J238" s="70"/>
      <c r="K238" s="70"/>
      <c r="L238" s="70"/>
      <c r="M238" s="70"/>
      <c r="O238" s="70"/>
      <c r="P238" s="70"/>
    </row>
    <row r="239" spans="1:16" x14ac:dyDescent="0.25">
      <c r="A239" s="91"/>
      <c r="B239" s="70"/>
      <c r="C239" s="126"/>
      <c r="D239" s="97"/>
      <c r="E239" s="70"/>
      <c r="F239" s="70"/>
      <c r="G239" s="70"/>
      <c r="H239" s="70"/>
      <c r="I239" s="70"/>
      <c r="J239" s="70"/>
      <c r="K239" s="70"/>
      <c r="L239" s="70"/>
      <c r="M239" s="70"/>
      <c r="O239" s="70"/>
      <c r="P239" s="70"/>
    </row>
    <row r="240" spans="1:16" x14ac:dyDescent="0.25">
      <c r="A240" s="91"/>
      <c r="B240" s="70"/>
      <c r="C240" s="126"/>
      <c r="D240" s="97"/>
      <c r="E240" s="70"/>
      <c r="F240" s="70"/>
      <c r="G240" s="70"/>
      <c r="H240" s="70"/>
      <c r="I240" s="70"/>
      <c r="J240" s="70"/>
      <c r="K240" s="70"/>
      <c r="L240" s="70"/>
      <c r="M240" s="70"/>
      <c r="O240" s="70"/>
      <c r="P240" s="70"/>
    </row>
    <row r="241" spans="1:16" x14ac:dyDescent="0.25">
      <c r="A241" s="91"/>
      <c r="B241" s="70"/>
      <c r="C241" s="126"/>
      <c r="D241" s="97"/>
      <c r="E241" s="70"/>
      <c r="F241" s="70"/>
      <c r="G241" s="70"/>
      <c r="H241" s="70"/>
      <c r="I241" s="70"/>
      <c r="J241" s="70"/>
      <c r="K241" s="70"/>
      <c r="L241" s="70"/>
      <c r="M241" s="70"/>
      <c r="O241" s="70"/>
      <c r="P241" s="70"/>
    </row>
    <row r="242" spans="1:16" x14ac:dyDescent="0.25">
      <c r="A242" s="91"/>
      <c r="B242" s="70"/>
      <c r="C242" s="126"/>
      <c r="D242" s="97"/>
      <c r="E242" s="70"/>
      <c r="F242" s="70"/>
      <c r="G242" s="70"/>
      <c r="H242" s="70"/>
      <c r="I242" s="70"/>
      <c r="J242" s="70"/>
      <c r="K242" s="70"/>
      <c r="L242" s="70"/>
      <c r="M242" s="70"/>
      <c r="O242" s="70"/>
      <c r="P242" s="70"/>
    </row>
    <row r="243" spans="1:16" x14ac:dyDescent="0.25">
      <c r="A243" s="91"/>
      <c r="B243" s="70"/>
      <c r="C243" s="126"/>
      <c r="D243" s="97"/>
      <c r="E243" s="70"/>
      <c r="F243" s="70"/>
      <c r="G243" s="70"/>
      <c r="H243" s="70"/>
      <c r="I243" s="70"/>
      <c r="J243" s="70"/>
      <c r="K243" s="70"/>
      <c r="L243" s="70"/>
      <c r="M243" s="70"/>
      <c r="O243" s="70"/>
      <c r="P243" s="70"/>
    </row>
    <row r="244" spans="1:16" x14ac:dyDescent="0.25">
      <c r="A244" s="91"/>
      <c r="B244" s="70"/>
      <c r="C244" s="126"/>
      <c r="D244" s="97"/>
      <c r="E244" s="70"/>
      <c r="F244" s="70"/>
      <c r="G244" s="70"/>
      <c r="H244" s="70"/>
      <c r="I244" s="70"/>
      <c r="J244" s="70"/>
      <c r="K244" s="70"/>
      <c r="L244" s="70"/>
      <c r="M244" s="70"/>
      <c r="O244" s="70"/>
      <c r="P244" s="70"/>
    </row>
    <row r="245" spans="1:16" x14ac:dyDescent="0.25">
      <c r="A245" s="91"/>
      <c r="B245" s="70"/>
      <c r="C245" s="126"/>
      <c r="D245" s="97"/>
      <c r="E245" s="70"/>
      <c r="F245" s="70"/>
      <c r="G245" s="70"/>
      <c r="H245" s="70"/>
      <c r="I245" s="70"/>
      <c r="J245" s="70"/>
      <c r="K245" s="70"/>
      <c r="L245" s="70"/>
      <c r="M245" s="70"/>
      <c r="O245" s="70"/>
      <c r="P245" s="70"/>
    </row>
    <row r="246" spans="1:16" x14ac:dyDescent="0.25">
      <c r="A246" s="91"/>
      <c r="B246" s="70"/>
      <c r="C246" s="126"/>
      <c r="D246" s="97"/>
      <c r="E246" s="70"/>
      <c r="F246" s="70"/>
      <c r="G246" s="70"/>
      <c r="H246" s="70"/>
      <c r="I246" s="70"/>
      <c r="J246" s="70"/>
      <c r="K246" s="70"/>
      <c r="L246" s="70"/>
      <c r="M246" s="70"/>
      <c r="O246" s="70"/>
      <c r="P246" s="70"/>
    </row>
    <row r="247" spans="1:16" x14ac:dyDescent="0.25">
      <c r="A247" s="91"/>
      <c r="B247" s="70"/>
      <c r="C247" s="126"/>
      <c r="D247" s="97"/>
      <c r="E247" s="70"/>
      <c r="F247" s="70"/>
      <c r="G247" s="70"/>
      <c r="H247" s="70"/>
      <c r="I247" s="70"/>
      <c r="J247" s="70"/>
      <c r="K247" s="70"/>
      <c r="L247" s="70"/>
      <c r="M247" s="70"/>
      <c r="O247" s="70"/>
      <c r="P247" s="70"/>
    </row>
    <row r="248" spans="1:16" x14ac:dyDescent="0.25">
      <c r="A248" s="91"/>
      <c r="B248" s="70"/>
      <c r="C248" s="126"/>
      <c r="D248" s="97"/>
      <c r="E248" s="70"/>
      <c r="F248" s="70"/>
      <c r="G248" s="70"/>
      <c r="H248" s="70"/>
      <c r="I248" s="70"/>
      <c r="J248" s="70"/>
      <c r="K248" s="70"/>
      <c r="L248" s="70"/>
      <c r="M248" s="70"/>
      <c r="O248" s="70"/>
      <c r="P248" s="70"/>
    </row>
    <row r="249" spans="1:16" x14ac:dyDescent="0.25">
      <c r="A249" s="91"/>
      <c r="B249" s="70"/>
      <c r="C249" s="126"/>
      <c r="D249" s="97"/>
      <c r="E249" s="70"/>
      <c r="F249" s="70"/>
      <c r="G249" s="70"/>
      <c r="H249" s="70"/>
      <c r="I249" s="70"/>
      <c r="J249" s="70"/>
      <c r="K249" s="70"/>
      <c r="L249" s="70"/>
      <c r="M249" s="70"/>
      <c r="O249" s="70"/>
      <c r="P249" s="70"/>
    </row>
    <row r="250" spans="1:16" x14ac:dyDescent="0.25">
      <c r="A250" s="91"/>
      <c r="B250" s="70"/>
      <c r="C250" s="126"/>
      <c r="D250" s="97"/>
      <c r="E250" s="70"/>
      <c r="F250" s="70"/>
      <c r="G250" s="70"/>
      <c r="H250" s="70"/>
      <c r="I250" s="70"/>
      <c r="J250" s="70"/>
      <c r="K250" s="70"/>
      <c r="L250" s="70"/>
      <c r="M250" s="70"/>
      <c r="O250" s="70"/>
      <c r="P250" s="70"/>
    </row>
    <row r="251" spans="1:16" x14ac:dyDescent="0.25">
      <c r="A251" s="91"/>
      <c r="B251" s="70"/>
      <c r="C251" s="126"/>
      <c r="D251" s="97"/>
      <c r="E251" s="70"/>
      <c r="F251" s="70"/>
      <c r="G251" s="70"/>
      <c r="H251" s="70"/>
      <c r="I251" s="70"/>
      <c r="J251" s="70"/>
      <c r="K251" s="70"/>
      <c r="L251" s="70"/>
      <c r="M251" s="70"/>
      <c r="O251" s="70"/>
      <c r="P251" s="70"/>
    </row>
    <row r="252" spans="1:16" x14ac:dyDescent="0.25">
      <c r="A252" s="91"/>
      <c r="B252" s="70"/>
      <c r="C252" s="126"/>
      <c r="D252" s="97"/>
      <c r="E252" s="70"/>
      <c r="F252" s="70"/>
      <c r="G252" s="70"/>
      <c r="H252" s="70"/>
      <c r="I252" s="70"/>
      <c r="J252" s="70"/>
      <c r="K252" s="70"/>
      <c r="L252" s="70"/>
      <c r="M252" s="70"/>
      <c r="O252" s="70"/>
      <c r="P252" s="70"/>
    </row>
    <row r="253" spans="1:16" x14ac:dyDescent="0.25">
      <c r="A253" s="91"/>
      <c r="B253" s="70"/>
      <c r="C253" s="126"/>
      <c r="D253" s="97"/>
      <c r="E253" s="70"/>
      <c r="F253" s="70"/>
      <c r="G253" s="70"/>
      <c r="H253" s="70"/>
      <c r="I253" s="70"/>
      <c r="J253" s="70"/>
      <c r="K253" s="70"/>
      <c r="L253" s="70"/>
      <c r="M253" s="70"/>
      <c r="O253" s="70"/>
      <c r="P253" s="70"/>
    </row>
    <row r="254" spans="1:16" x14ac:dyDescent="0.25">
      <c r="A254" s="91"/>
      <c r="B254" s="70"/>
      <c r="C254" s="126"/>
      <c r="D254" s="97"/>
      <c r="E254" s="70"/>
      <c r="F254" s="70"/>
      <c r="G254" s="70"/>
      <c r="H254" s="70"/>
      <c r="I254" s="70"/>
      <c r="J254" s="70"/>
      <c r="K254" s="70"/>
      <c r="L254" s="70"/>
      <c r="M254" s="70"/>
      <c r="O254" s="70"/>
      <c r="P254" s="70"/>
    </row>
    <row r="255" spans="1:16" x14ac:dyDescent="0.25">
      <c r="A255" s="91"/>
      <c r="B255" s="70"/>
      <c r="C255" s="126"/>
      <c r="D255" s="97"/>
      <c r="E255" s="70"/>
      <c r="F255" s="70"/>
      <c r="G255" s="70"/>
      <c r="H255" s="70"/>
      <c r="I255" s="70"/>
      <c r="J255" s="70"/>
      <c r="K255" s="70"/>
      <c r="L255" s="70"/>
      <c r="M255" s="70"/>
      <c r="O255" s="70"/>
      <c r="P255" s="70"/>
    </row>
    <row r="256" spans="1:16" x14ac:dyDescent="0.25">
      <c r="A256" s="91"/>
      <c r="B256" s="70"/>
      <c r="C256" s="126"/>
      <c r="D256" s="97"/>
      <c r="E256" s="70"/>
      <c r="F256" s="70"/>
      <c r="G256" s="70"/>
      <c r="H256" s="70"/>
      <c r="I256" s="70"/>
      <c r="J256" s="70"/>
      <c r="K256" s="70"/>
      <c r="L256" s="70"/>
      <c r="M256" s="70"/>
      <c r="O256" s="70"/>
      <c r="P256" s="70"/>
    </row>
    <row r="257" spans="1:16" x14ac:dyDescent="0.25">
      <c r="A257" s="91"/>
      <c r="B257" s="70"/>
      <c r="C257" s="126"/>
      <c r="D257" s="97"/>
      <c r="E257" s="70"/>
      <c r="F257" s="70"/>
      <c r="G257" s="70"/>
      <c r="H257" s="70"/>
      <c r="I257" s="70"/>
      <c r="J257" s="70"/>
      <c r="K257" s="70"/>
      <c r="L257" s="70"/>
      <c r="M257" s="70"/>
      <c r="O257" s="70"/>
      <c r="P257" s="70"/>
    </row>
    <row r="258" spans="1:16" x14ac:dyDescent="0.25">
      <c r="A258" s="91"/>
      <c r="B258" s="70"/>
      <c r="C258" s="126"/>
      <c r="D258" s="97"/>
      <c r="E258" s="70"/>
      <c r="F258" s="70"/>
      <c r="G258" s="70"/>
      <c r="H258" s="70"/>
      <c r="I258" s="70"/>
      <c r="J258" s="70"/>
      <c r="K258" s="70"/>
      <c r="L258" s="70"/>
      <c r="M258" s="70"/>
      <c r="O258" s="70"/>
      <c r="P258" s="70"/>
    </row>
    <row r="259" spans="1:16" x14ac:dyDescent="0.25">
      <c r="A259" s="91"/>
      <c r="B259" s="70"/>
      <c r="C259" s="126"/>
      <c r="D259" s="97"/>
      <c r="E259" s="70"/>
      <c r="F259" s="70"/>
      <c r="G259" s="70"/>
      <c r="H259" s="70"/>
      <c r="I259" s="70"/>
      <c r="J259" s="70"/>
      <c r="K259" s="70"/>
      <c r="L259" s="70"/>
      <c r="M259" s="70"/>
      <c r="O259" s="70"/>
      <c r="P259" s="70"/>
    </row>
    <row r="260" spans="1:16" x14ac:dyDescent="0.25">
      <c r="A260" s="91"/>
      <c r="B260" s="70"/>
      <c r="C260" s="126"/>
      <c r="D260" s="97"/>
      <c r="E260" s="70"/>
      <c r="F260" s="70"/>
      <c r="G260" s="70"/>
      <c r="H260" s="70"/>
      <c r="I260" s="70"/>
      <c r="J260" s="70"/>
      <c r="K260" s="70"/>
      <c r="L260" s="70"/>
      <c r="M260" s="70"/>
      <c r="O260" s="70"/>
      <c r="P260" s="70"/>
    </row>
    <row r="261" spans="1:16" x14ac:dyDescent="0.25">
      <c r="A261" s="91"/>
      <c r="B261" s="70"/>
      <c r="C261" s="126"/>
      <c r="D261" s="97"/>
      <c r="E261" s="70"/>
      <c r="F261" s="70"/>
      <c r="G261" s="70"/>
      <c r="H261" s="70"/>
      <c r="I261" s="70"/>
      <c r="J261" s="70"/>
      <c r="K261" s="70"/>
      <c r="L261" s="70"/>
      <c r="M261" s="70"/>
      <c r="O261" s="70"/>
      <c r="P261" s="70"/>
    </row>
    <row r="262" spans="1:16" x14ac:dyDescent="0.25">
      <c r="A262" s="91"/>
      <c r="B262" s="70"/>
      <c r="C262" s="126"/>
      <c r="D262" s="97"/>
      <c r="E262" s="70"/>
      <c r="F262" s="70"/>
      <c r="G262" s="70"/>
      <c r="H262" s="70"/>
      <c r="I262" s="70"/>
      <c r="J262" s="70"/>
      <c r="K262" s="70"/>
      <c r="L262" s="70"/>
      <c r="M262" s="70"/>
      <c r="O262" s="70"/>
      <c r="P262" s="70"/>
    </row>
    <row r="263" spans="1:16" x14ac:dyDescent="0.25">
      <c r="A263" s="91"/>
      <c r="B263" s="70"/>
      <c r="C263" s="126"/>
      <c r="D263" s="97"/>
      <c r="E263" s="70"/>
      <c r="F263" s="70"/>
      <c r="G263" s="70"/>
      <c r="H263" s="70"/>
      <c r="I263" s="70"/>
      <c r="J263" s="70"/>
      <c r="K263" s="70"/>
      <c r="L263" s="70"/>
      <c r="M263" s="70"/>
      <c r="O263" s="70"/>
      <c r="P263" s="70"/>
    </row>
    <row r="264" spans="1:16" x14ac:dyDescent="0.25">
      <c r="A264" s="91"/>
      <c r="B264" s="70"/>
      <c r="C264" s="126"/>
      <c r="D264" s="97"/>
      <c r="E264" s="70"/>
      <c r="F264" s="70"/>
      <c r="G264" s="70"/>
      <c r="H264" s="70"/>
      <c r="I264" s="70"/>
      <c r="J264" s="70"/>
      <c r="K264" s="70"/>
      <c r="L264" s="70"/>
      <c r="M264" s="70"/>
      <c r="O264" s="70"/>
      <c r="P264" s="70"/>
    </row>
    <row r="265" spans="1:16" x14ac:dyDescent="0.25">
      <c r="A265" s="91"/>
      <c r="B265" s="70"/>
      <c r="C265" s="126"/>
      <c r="D265" s="97"/>
      <c r="E265" s="70"/>
      <c r="F265" s="70"/>
      <c r="G265" s="70"/>
      <c r="H265" s="70"/>
      <c r="I265" s="70"/>
      <c r="J265" s="70"/>
      <c r="K265" s="70"/>
      <c r="L265" s="70"/>
      <c r="M265" s="70"/>
      <c r="O265" s="70"/>
      <c r="P265" s="70"/>
    </row>
    <row r="266" spans="1:16" x14ac:dyDescent="0.25">
      <c r="A266" s="91"/>
      <c r="B266" s="70"/>
      <c r="C266" s="126"/>
      <c r="D266" s="97"/>
      <c r="E266" s="70"/>
      <c r="F266" s="70"/>
      <c r="G266" s="70"/>
      <c r="H266" s="70"/>
      <c r="I266" s="70"/>
      <c r="J266" s="70"/>
      <c r="K266" s="70"/>
      <c r="L266" s="70"/>
      <c r="M266" s="70"/>
      <c r="O266" s="70"/>
      <c r="P266" s="70"/>
    </row>
    <row r="267" spans="1:16" x14ac:dyDescent="0.25">
      <c r="A267" s="91"/>
      <c r="B267" s="70"/>
      <c r="C267" s="126"/>
      <c r="D267" s="97"/>
      <c r="E267" s="70"/>
      <c r="F267" s="70"/>
      <c r="G267" s="70"/>
      <c r="H267" s="70"/>
      <c r="I267" s="70"/>
      <c r="J267" s="70"/>
      <c r="K267" s="70"/>
      <c r="L267" s="70"/>
      <c r="M267" s="70"/>
      <c r="O267" s="70"/>
      <c r="P267" s="70"/>
    </row>
    <row r="268" spans="1:16" x14ac:dyDescent="0.25">
      <c r="A268" s="91"/>
      <c r="B268" s="70"/>
      <c r="C268" s="126"/>
      <c r="D268" s="97"/>
      <c r="E268" s="70"/>
      <c r="F268" s="70"/>
      <c r="G268" s="70"/>
      <c r="H268" s="70"/>
      <c r="I268" s="70"/>
      <c r="J268" s="70"/>
      <c r="K268" s="70"/>
      <c r="L268" s="70"/>
      <c r="M268" s="70"/>
      <c r="O268" s="70"/>
      <c r="P268" s="70"/>
    </row>
    <row r="269" spans="1:16" x14ac:dyDescent="0.25">
      <c r="A269" s="91"/>
      <c r="B269" s="70"/>
      <c r="C269" s="126"/>
      <c r="D269" s="97"/>
      <c r="E269" s="70"/>
      <c r="F269" s="70"/>
      <c r="G269" s="70"/>
      <c r="H269" s="70"/>
      <c r="I269" s="70"/>
      <c r="J269" s="70"/>
      <c r="K269" s="70"/>
      <c r="L269" s="70"/>
      <c r="M269" s="70"/>
      <c r="O269" s="70"/>
      <c r="P269" s="70"/>
    </row>
    <row r="270" spans="1:16" x14ac:dyDescent="0.25">
      <c r="A270" s="91"/>
      <c r="B270" s="70"/>
      <c r="C270" s="126"/>
      <c r="D270" s="97"/>
      <c r="E270" s="70"/>
      <c r="F270" s="70"/>
      <c r="G270" s="70"/>
      <c r="H270" s="70"/>
      <c r="I270" s="70"/>
      <c r="J270" s="70"/>
      <c r="K270" s="70"/>
      <c r="L270" s="70"/>
      <c r="M270" s="70"/>
      <c r="O270" s="70"/>
      <c r="P270" s="70"/>
    </row>
    <row r="271" spans="1:16" x14ac:dyDescent="0.25">
      <c r="A271" s="91"/>
      <c r="B271" s="70"/>
      <c r="C271" s="126"/>
      <c r="D271" s="97"/>
      <c r="E271" s="70"/>
      <c r="F271" s="70"/>
      <c r="G271" s="70"/>
      <c r="H271" s="70"/>
      <c r="I271" s="70"/>
      <c r="J271" s="70"/>
      <c r="K271" s="70"/>
      <c r="L271" s="70"/>
      <c r="M271" s="70"/>
      <c r="O271" s="70"/>
      <c r="P271" s="70"/>
    </row>
    <row r="272" spans="1:16" x14ac:dyDescent="0.25">
      <c r="A272" s="91"/>
      <c r="B272" s="70"/>
      <c r="C272" s="126"/>
      <c r="D272" s="97"/>
      <c r="E272" s="70"/>
      <c r="F272" s="70"/>
      <c r="G272" s="70"/>
      <c r="H272" s="70"/>
      <c r="I272" s="70"/>
      <c r="J272" s="70"/>
      <c r="K272" s="70"/>
      <c r="L272" s="70"/>
      <c r="M272" s="70"/>
      <c r="O272" s="70"/>
      <c r="P272" s="70"/>
    </row>
    <row r="273" spans="1:16" x14ac:dyDescent="0.25">
      <c r="A273" s="91"/>
      <c r="B273" s="70"/>
      <c r="C273" s="126"/>
      <c r="D273" s="97"/>
      <c r="E273" s="70"/>
      <c r="F273" s="70"/>
      <c r="G273" s="70"/>
      <c r="H273" s="70"/>
      <c r="I273" s="70"/>
      <c r="J273" s="70"/>
      <c r="K273" s="70"/>
      <c r="L273" s="70"/>
      <c r="M273" s="70"/>
      <c r="O273" s="70"/>
      <c r="P273" s="70"/>
    </row>
    <row r="274" spans="1:16" x14ac:dyDescent="0.25">
      <c r="A274" s="91"/>
      <c r="B274" s="70"/>
      <c r="C274" s="126"/>
      <c r="D274" s="97"/>
      <c r="E274" s="70"/>
      <c r="F274" s="70"/>
      <c r="G274" s="70"/>
      <c r="H274" s="70"/>
      <c r="I274" s="70"/>
      <c r="J274" s="70"/>
      <c r="K274" s="70"/>
      <c r="L274" s="70"/>
      <c r="M274" s="70"/>
      <c r="O274" s="70"/>
      <c r="P274" s="70"/>
    </row>
    <row r="275" spans="1:16" x14ac:dyDescent="0.25">
      <c r="A275" s="91"/>
      <c r="B275" s="70"/>
      <c r="C275" s="126"/>
      <c r="D275" s="97"/>
      <c r="E275" s="70"/>
      <c r="F275" s="70"/>
      <c r="G275" s="70"/>
      <c r="H275" s="70"/>
      <c r="I275" s="70"/>
      <c r="J275" s="70"/>
      <c r="K275" s="70"/>
      <c r="L275" s="70"/>
      <c r="M275" s="70"/>
      <c r="O275" s="70"/>
      <c r="P275" s="70"/>
    </row>
    <row r="276" spans="1:16" x14ac:dyDescent="0.25">
      <c r="A276" s="91"/>
      <c r="B276" s="70"/>
      <c r="C276" s="126"/>
      <c r="D276" s="97"/>
      <c r="E276" s="70"/>
      <c r="F276" s="70"/>
      <c r="G276" s="70"/>
      <c r="H276" s="70"/>
      <c r="I276" s="70"/>
      <c r="J276" s="70"/>
      <c r="K276" s="70"/>
      <c r="L276" s="70"/>
      <c r="M276" s="70"/>
      <c r="O276" s="70"/>
      <c r="P276" s="70"/>
    </row>
    <row r="277" spans="1:16" x14ac:dyDescent="0.25">
      <c r="A277" s="91"/>
      <c r="B277" s="70"/>
      <c r="C277" s="126"/>
      <c r="D277" s="97"/>
      <c r="E277" s="70"/>
      <c r="F277" s="70"/>
      <c r="G277" s="70"/>
      <c r="H277" s="70"/>
      <c r="I277" s="70"/>
      <c r="J277" s="70"/>
      <c r="K277" s="70"/>
      <c r="L277" s="70"/>
      <c r="M277" s="70"/>
      <c r="O277" s="70"/>
      <c r="P277" s="70"/>
    </row>
    <row r="278" spans="1:16" x14ac:dyDescent="0.25">
      <c r="A278" s="91"/>
      <c r="B278" s="70"/>
      <c r="C278" s="126"/>
      <c r="D278" s="97"/>
      <c r="E278" s="70"/>
      <c r="F278" s="70"/>
      <c r="G278" s="70"/>
      <c r="H278" s="70"/>
      <c r="I278" s="70"/>
      <c r="J278" s="70"/>
      <c r="K278" s="70"/>
      <c r="L278" s="70"/>
      <c r="M278" s="70"/>
      <c r="O278" s="70"/>
      <c r="P278" s="70"/>
    </row>
    <row r="279" spans="1:16" x14ac:dyDescent="0.25">
      <c r="A279" s="91"/>
      <c r="B279" s="70"/>
      <c r="C279" s="126"/>
      <c r="D279" s="97"/>
      <c r="E279" s="70"/>
      <c r="F279" s="70"/>
      <c r="G279" s="70"/>
      <c r="H279" s="70"/>
      <c r="I279" s="70"/>
      <c r="J279" s="70"/>
      <c r="K279" s="70"/>
      <c r="L279" s="70"/>
      <c r="M279" s="70"/>
      <c r="O279" s="70"/>
      <c r="P279" s="70"/>
    </row>
    <row r="280" spans="1:16" x14ac:dyDescent="0.25">
      <c r="A280" s="91"/>
      <c r="B280" s="70"/>
      <c r="C280" s="126"/>
      <c r="D280" s="97"/>
      <c r="E280" s="70"/>
      <c r="F280" s="70"/>
      <c r="G280" s="70"/>
      <c r="H280" s="70"/>
      <c r="I280" s="70"/>
      <c r="J280" s="70"/>
      <c r="K280" s="70"/>
      <c r="L280" s="70"/>
      <c r="M280" s="70"/>
      <c r="O280" s="70"/>
      <c r="P280" s="70"/>
    </row>
    <row r="281" spans="1:16" x14ac:dyDescent="0.25">
      <c r="A281" s="91"/>
      <c r="B281" s="70"/>
      <c r="C281" s="126"/>
      <c r="D281" s="97"/>
      <c r="E281" s="70"/>
      <c r="F281" s="70"/>
      <c r="G281" s="70"/>
      <c r="H281" s="70"/>
      <c r="I281" s="70"/>
      <c r="J281" s="70"/>
      <c r="K281" s="70"/>
      <c r="L281" s="70"/>
      <c r="M281" s="70"/>
      <c r="O281" s="70"/>
      <c r="P281" s="70"/>
    </row>
    <row r="282" spans="1:16" x14ac:dyDescent="0.25">
      <c r="A282" s="91"/>
      <c r="B282" s="70"/>
      <c r="C282" s="126"/>
      <c r="D282" s="97"/>
      <c r="E282" s="70"/>
      <c r="F282" s="70"/>
      <c r="G282" s="70"/>
      <c r="H282" s="70"/>
      <c r="I282" s="70"/>
      <c r="J282" s="70"/>
      <c r="K282" s="70"/>
      <c r="L282" s="70"/>
      <c r="M282" s="70"/>
      <c r="O282" s="70"/>
      <c r="P282" s="70"/>
    </row>
    <row r="283" spans="1:16" x14ac:dyDescent="0.25">
      <c r="A283" s="91"/>
      <c r="B283" s="70"/>
      <c r="C283" s="126"/>
      <c r="D283" s="97"/>
      <c r="E283" s="70"/>
      <c r="F283" s="70"/>
      <c r="G283" s="70"/>
      <c r="H283" s="70"/>
      <c r="I283" s="70"/>
      <c r="J283" s="70"/>
      <c r="K283" s="70"/>
      <c r="L283" s="70"/>
      <c r="M283" s="70"/>
      <c r="O283" s="70"/>
      <c r="P283" s="70"/>
    </row>
    <row r="284" spans="1:16" x14ac:dyDescent="0.25">
      <c r="A284" s="91"/>
      <c r="B284" s="70"/>
      <c r="C284" s="126"/>
      <c r="D284" s="97"/>
      <c r="E284" s="70"/>
      <c r="F284" s="70"/>
      <c r="G284" s="70"/>
      <c r="H284" s="70"/>
      <c r="I284" s="70"/>
      <c r="J284" s="70"/>
      <c r="K284" s="70"/>
      <c r="L284" s="70"/>
      <c r="M284" s="70"/>
      <c r="O284" s="70"/>
      <c r="P284" s="70"/>
    </row>
    <row r="285" spans="1:16" x14ac:dyDescent="0.25">
      <c r="A285" s="91"/>
      <c r="B285" s="70"/>
      <c r="C285" s="126"/>
      <c r="D285" s="97"/>
      <c r="E285" s="70"/>
      <c r="F285" s="70"/>
      <c r="G285" s="70"/>
      <c r="H285" s="70"/>
      <c r="I285" s="70"/>
      <c r="J285" s="70"/>
      <c r="K285" s="70"/>
      <c r="L285" s="70"/>
      <c r="M285" s="70"/>
      <c r="O285" s="70"/>
      <c r="P285" s="70"/>
    </row>
    <row r="286" spans="1:16" x14ac:dyDescent="0.25">
      <c r="A286" s="91"/>
      <c r="B286" s="70"/>
      <c r="C286" s="126"/>
      <c r="D286" s="97"/>
      <c r="E286" s="70"/>
      <c r="F286" s="70"/>
      <c r="G286" s="70"/>
      <c r="H286" s="70"/>
      <c r="I286" s="70"/>
      <c r="J286" s="70"/>
      <c r="K286" s="70"/>
      <c r="L286" s="70"/>
      <c r="M286" s="70"/>
      <c r="O286" s="70"/>
      <c r="P286" s="70"/>
    </row>
    <row r="287" spans="1:16" x14ac:dyDescent="0.25">
      <c r="A287" s="91"/>
      <c r="B287" s="70"/>
      <c r="C287" s="126"/>
      <c r="D287" s="97"/>
      <c r="E287" s="70"/>
      <c r="F287" s="70"/>
      <c r="G287" s="70"/>
      <c r="H287" s="70"/>
      <c r="I287" s="70"/>
      <c r="J287" s="70"/>
      <c r="K287" s="70"/>
      <c r="L287" s="70"/>
      <c r="M287" s="70"/>
      <c r="O287" s="70"/>
      <c r="P287" s="70"/>
    </row>
    <row r="288" spans="1:16" x14ac:dyDescent="0.25">
      <c r="A288" s="91"/>
      <c r="B288" s="70"/>
      <c r="C288" s="126"/>
      <c r="D288" s="97"/>
      <c r="E288" s="70"/>
      <c r="F288" s="70"/>
      <c r="G288" s="70"/>
      <c r="H288" s="70"/>
      <c r="I288" s="70"/>
      <c r="J288" s="70"/>
      <c r="K288" s="70"/>
      <c r="L288" s="70"/>
      <c r="M288" s="70"/>
      <c r="O288" s="70"/>
      <c r="P288" s="70"/>
    </row>
    <row r="289" spans="1:16" x14ac:dyDescent="0.25">
      <c r="A289" s="91"/>
      <c r="B289" s="70"/>
      <c r="C289" s="126"/>
      <c r="D289" s="97"/>
      <c r="E289" s="70"/>
      <c r="F289" s="70"/>
      <c r="G289" s="70"/>
      <c r="H289" s="70"/>
      <c r="I289" s="70"/>
      <c r="J289" s="70"/>
      <c r="K289" s="70"/>
      <c r="L289" s="70"/>
      <c r="M289" s="70"/>
      <c r="O289" s="70"/>
      <c r="P289" s="70"/>
    </row>
    <row r="290" spans="1:16" x14ac:dyDescent="0.25">
      <c r="A290" s="91"/>
      <c r="B290" s="70"/>
      <c r="C290" s="126"/>
      <c r="D290" s="97"/>
      <c r="E290" s="70"/>
      <c r="F290" s="70"/>
      <c r="G290" s="70"/>
      <c r="H290" s="70"/>
      <c r="I290" s="70"/>
      <c r="J290" s="70"/>
      <c r="K290" s="70"/>
      <c r="L290" s="70"/>
      <c r="M290" s="70"/>
      <c r="O290" s="70"/>
      <c r="P290" s="70"/>
    </row>
    <row r="291" spans="1:16" x14ac:dyDescent="0.25">
      <c r="A291" s="91"/>
      <c r="B291" s="70"/>
      <c r="C291" s="126"/>
      <c r="D291" s="97"/>
      <c r="E291" s="70"/>
      <c r="F291" s="70"/>
      <c r="G291" s="70"/>
      <c r="H291" s="70"/>
      <c r="I291" s="70"/>
      <c r="J291" s="70"/>
      <c r="K291" s="70"/>
      <c r="L291" s="70"/>
      <c r="M291" s="70"/>
      <c r="O291" s="70"/>
      <c r="P291" s="70"/>
    </row>
    <row r="292" spans="1:16" x14ac:dyDescent="0.25">
      <c r="A292" s="91"/>
      <c r="B292" s="70"/>
      <c r="C292" s="126"/>
      <c r="D292" s="97"/>
      <c r="E292" s="70"/>
      <c r="F292" s="70"/>
      <c r="G292" s="70"/>
      <c r="H292" s="70"/>
      <c r="I292" s="70"/>
      <c r="J292" s="70"/>
      <c r="K292" s="70"/>
      <c r="L292" s="70"/>
      <c r="M292" s="70"/>
      <c r="O292" s="70"/>
      <c r="P292" s="70"/>
    </row>
    <row r="293" spans="1:16" x14ac:dyDescent="0.25">
      <c r="A293" s="91"/>
      <c r="B293" s="70"/>
      <c r="C293" s="126"/>
      <c r="D293" s="97"/>
      <c r="E293" s="70"/>
      <c r="F293" s="70"/>
      <c r="G293" s="70"/>
      <c r="H293" s="70"/>
      <c r="I293" s="70"/>
      <c r="J293" s="70"/>
      <c r="K293" s="70"/>
      <c r="L293" s="70"/>
      <c r="M293" s="70"/>
      <c r="O293" s="70"/>
      <c r="P293" s="70"/>
    </row>
    <row r="294" spans="1:16" x14ac:dyDescent="0.25">
      <c r="A294" s="91"/>
      <c r="B294" s="70"/>
      <c r="C294" s="126"/>
      <c r="D294" s="97"/>
      <c r="E294" s="70"/>
      <c r="F294" s="70"/>
      <c r="G294" s="70"/>
      <c r="H294" s="70"/>
      <c r="I294" s="70"/>
      <c r="J294" s="70"/>
      <c r="K294" s="70"/>
      <c r="L294" s="70"/>
      <c r="M294" s="70"/>
      <c r="O294" s="70"/>
      <c r="P294" s="70"/>
    </row>
    <row r="295" spans="1:16" x14ac:dyDescent="0.25">
      <c r="A295" s="91"/>
      <c r="B295" s="70"/>
      <c r="C295" s="126"/>
      <c r="D295" s="97"/>
      <c r="E295" s="70"/>
      <c r="F295" s="70"/>
      <c r="G295" s="70"/>
      <c r="H295" s="70"/>
      <c r="I295" s="70"/>
      <c r="J295" s="70"/>
      <c r="K295" s="70"/>
      <c r="L295" s="70"/>
      <c r="M295" s="70"/>
      <c r="O295" s="70"/>
      <c r="P295" s="70"/>
    </row>
    <row r="296" spans="1:16" x14ac:dyDescent="0.25">
      <c r="A296" s="91"/>
      <c r="B296" s="70"/>
      <c r="C296" s="126"/>
      <c r="D296" s="97"/>
      <c r="E296" s="70"/>
      <c r="F296" s="70"/>
      <c r="G296" s="70"/>
      <c r="H296" s="70"/>
      <c r="I296" s="70"/>
      <c r="J296" s="70"/>
      <c r="K296" s="70"/>
      <c r="L296" s="70"/>
      <c r="M296" s="70"/>
      <c r="O296" s="70"/>
      <c r="P296" s="70"/>
    </row>
    <row r="297" spans="1:16" x14ac:dyDescent="0.25">
      <c r="A297" s="91"/>
      <c r="B297" s="70"/>
      <c r="C297" s="126"/>
      <c r="D297" s="97"/>
      <c r="E297" s="70"/>
      <c r="F297" s="70"/>
      <c r="G297" s="70"/>
      <c r="H297" s="70"/>
      <c r="I297" s="70"/>
      <c r="J297" s="70"/>
      <c r="K297" s="70"/>
      <c r="L297" s="70"/>
      <c r="M297" s="70"/>
      <c r="O297" s="70"/>
      <c r="P297" s="70"/>
    </row>
    <row r="298" spans="1:16" x14ac:dyDescent="0.25">
      <c r="A298" s="91"/>
      <c r="B298" s="70"/>
      <c r="C298" s="126"/>
      <c r="D298" s="97"/>
      <c r="E298" s="70"/>
      <c r="F298" s="70"/>
      <c r="G298" s="70"/>
      <c r="H298" s="70"/>
      <c r="I298" s="70"/>
      <c r="J298" s="70"/>
      <c r="K298" s="70"/>
      <c r="L298" s="70"/>
      <c r="M298" s="70"/>
      <c r="O298" s="70"/>
      <c r="P298" s="70"/>
    </row>
    <row r="299" spans="1:16" x14ac:dyDescent="0.25">
      <c r="A299" s="91"/>
      <c r="B299" s="70"/>
      <c r="C299" s="126"/>
      <c r="D299" s="97"/>
      <c r="E299" s="70"/>
      <c r="F299" s="70"/>
      <c r="G299" s="70"/>
      <c r="H299" s="70"/>
      <c r="I299" s="70"/>
      <c r="J299" s="70"/>
      <c r="K299" s="70"/>
      <c r="L299" s="70"/>
      <c r="M299" s="70"/>
      <c r="O299" s="70"/>
      <c r="P299" s="70"/>
    </row>
    <row r="300" spans="1:16" x14ac:dyDescent="0.25">
      <c r="A300" s="91"/>
      <c r="B300" s="70"/>
      <c r="C300" s="126"/>
      <c r="D300" s="97"/>
      <c r="E300" s="70"/>
      <c r="F300" s="70"/>
      <c r="G300" s="70"/>
      <c r="H300" s="70"/>
      <c r="I300" s="70"/>
      <c r="J300" s="70"/>
      <c r="K300" s="70"/>
      <c r="L300" s="70"/>
      <c r="M300" s="70"/>
      <c r="O300" s="70"/>
      <c r="P300" s="70"/>
    </row>
    <row r="301" spans="1:16" x14ac:dyDescent="0.25">
      <c r="A301" s="91"/>
      <c r="B301" s="70"/>
      <c r="C301" s="126"/>
      <c r="D301" s="97"/>
      <c r="E301" s="70"/>
      <c r="F301" s="70"/>
      <c r="G301" s="70"/>
      <c r="H301" s="70"/>
      <c r="I301" s="70"/>
      <c r="J301" s="70"/>
      <c r="K301" s="70"/>
      <c r="L301" s="70"/>
      <c r="M301" s="70"/>
      <c r="O301" s="70"/>
      <c r="P301" s="70"/>
    </row>
    <row r="302" spans="1:16" x14ac:dyDescent="0.25">
      <c r="A302" s="91"/>
      <c r="B302" s="70"/>
      <c r="C302" s="126"/>
      <c r="D302" s="97"/>
      <c r="E302" s="70"/>
      <c r="F302" s="70"/>
      <c r="G302" s="70"/>
      <c r="H302" s="70"/>
      <c r="I302" s="70"/>
      <c r="J302" s="70"/>
      <c r="K302" s="70"/>
      <c r="L302" s="70"/>
      <c r="M302" s="70"/>
      <c r="O302" s="70"/>
      <c r="P302" s="70"/>
    </row>
    <row r="303" spans="1:16" x14ac:dyDescent="0.25">
      <c r="A303" s="91"/>
      <c r="B303" s="70"/>
      <c r="C303" s="126"/>
      <c r="D303" s="97"/>
      <c r="E303" s="70"/>
      <c r="F303" s="70"/>
      <c r="G303" s="70"/>
      <c r="H303" s="70"/>
      <c r="I303" s="70"/>
      <c r="J303" s="70"/>
      <c r="K303" s="70"/>
      <c r="L303" s="70"/>
      <c r="M303" s="70"/>
      <c r="O303" s="70"/>
      <c r="P303" s="70"/>
    </row>
    <row r="304" spans="1:16" x14ac:dyDescent="0.25">
      <c r="A304" s="91"/>
      <c r="B304" s="70"/>
      <c r="C304" s="126"/>
      <c r="D304" s="97"/>
      <c r="E304" s="70"/>
      <c r="F304" s="70"/>
      <c r="G304" s="70"/>
      <c r="H304" s="70"/>
      <c r="I304" s="70"/>
      <c r="J304" s="70"/>
      <c r="K304" s="70"/>
      <c r="L304" s="70"/>
      <c r="M304" s="70"/>
      <c r="O304" s="70"/>
      <c r="P304" s="70"/>
    </row>
    <row r="305" spans="1:16" x14ac:dyDescent="0.25">
      <c r="A305" s="91"/>
      <c r="B305" s="70"/>
      <c r="C305" s="126"/>
      <c r="D305" s="97"/>
      <c r="E305" s="70"/>
      <c r="F305" s="70"/>
      <c r="G305" s="70"/>
      <c r="H305" s="70"/>
      <c r="I305" s="70"/>
      <c r="J305" s="70"/>
      <c r="K305" s="70"/>
      <c r="L305" s="70"/>
      <c r="M305" s="70"/>
      <c r="O305" s="70"/>
      <c r="P305" s="70"/>
    </row>
    <row r="306" spans="1:16" x14ac:dyDescent="0.25">
      <c r="A306" s="91"/>
      <c r="B306" s="70"/>
      <c r="C306" s="126"/>
      <c r="D306" s="97"/>
      <c r="E306" s="70"/>
      <c r="F306" s="70"/>
      <c r="G306" s="70"/>
      <c r="H306" s="70"/>
      <c r="I306" s="70"/>
      <c r="J306" s="70"/>
      <c r="K306" s="70"/>
      <c r="L306" s="70"/>
      <c r="M306" s="70"/>
      <c r="O306" s="70"/>
      <c r="P306" s="70"/>
    </row>
    <row r="307" spans="1:16" x14ac:dyDescent="0.25">
      <c r="A307" s="91"/>
      <c r="B307" s="70"/>
      <c r="C307" s="126"/>
      <c r="D307" s="97"/>
      <c r="E307" s="70"/>
      <c r="F307" s="70"/>
      <c r="G307" s="70"/>
      <c r="H307" s="70"/>
      <c r="I307" s="70"/>
      <c r="J307" s="70"/>
      <c r="K307" s="70"/>
      <c r="L307" s="70"/>
      <c r="M307" s="70"/>
      <c r="O307" s="70"/>
      <c r="P307" s="70"/>
    </row>
    <row r="308" spans="1:16" x14ac:dyDescent="0.25">
      <c r="A308" s="91"/>
      <c r="B308" s="70"/>
      <c r="C308" s="126"/>
      <c r="D308" s="97"/>
      <c r="E308" s="70"/>
      <c r="F308" s="70"/>
      <c r="G308" s="70"/>
      <c r="H308" s="70"/>
      <c r="I308" s="70"/>
      <c r="J308" s="70"/>
      <c r="K308" s="70"/>
      <c r="L308" s="70"/>
      <c r="M308" s="70"/>
      <c r="O308" s="70"/>
      <c r="P308" s="70"/>
    </row>
    <row r="309" spans="1:16" x14ac:dyDescent="0.25">
      <c r="A309" s="91"/>
      <c r="B309" s="70"/>
      <c r="C309" s="126"/>
      <c r="D309" s="97"/>
      <c r="E309" s="70"/>
      <c r="F309" s="70"/>
      <c r="G309" s="70"/>
      <c r="H309" s="70"/>
      <c r="I309" s="70"/>
      <c r="J309" s="70"/>
      <c r="K309" s="70"/>
      <c r="L309" s="70"/>
      <c r="M309" s="70"/>
      <c r="O309" s="70"/>
      <c r="P309" s="70"/>
    </row>
    <row r="310" spans="1:16" x14ac:dyDescent="0.25">
      <c r="A310" s="91"/>
      <c r="B310" s="70"/>
      <c r="C310" s="126"/>
      <c r="D310" s="97"/>
      <c r="E310" s="70"/>
      <c r="F310" s="70"/>
      <c r="G310" s="70"/>
      <c r="H310" s="70"/>
      <c r="I310" s="70"/>
      <c r="J310" s="70"/>
      <c r="K310" s="70"/>
      <c r="L310" s="70"/>
      <c r="M310" s="70"/>
      <c r="O310" s="70"/>
      <c r="P310" s="70"/>
    </row>
    <row r="311" spans="1:16" x14ac:dyDescent="0.25">
      <c r="A311" s="91"/>
      <c r="B311" s="70"/>
      <c r="C311" s="126"/>
      <c r="D311" s="97"/>
      <c r="E311" s="70"/>
      <c r="F311" s="70"/>
      <c r="G311" s="70"/>
      <c r="H311" s="70"/>
      <c r="I311" s="70"/>
      <c r="J311" s="70"/>
      <c r="K311" s="70"/>
      <c r="L311" s="70"/>
      <c r="M311" s="70"/>
      <c r="O311" s="70"/>
      <c r="P311" s="70"/>
    </row>
    <row r="312" spans="1:16" x14ac:dyDescent="0.25">
      <c r="A312" s="91"/>
      <c r="B312" s="70"/>
      <c r="C312" s="126"/>
      <c r="D312" s="97"/>
      <c r="E312" s="70"/>
      <c r="F312" s="70"/>
      <c r="G312" s="70"/>
      <c r="H312" s="70"/>
      <c r="I312" s="70"/>
      <c r="J312" s="70"/>
      <c r="K312" s="70"/>
      <c r="L312" s="70"/>
      <c r="M312" s="70"/>
      <c r="O312" s="70"/>
      <c r="P312" s="70"/>
    </row>
    <row r="313" spans="1:16" x14ac:dyDescent="0.25">
      <c r="A313" s="91"/>
      <c r="B313" s="70"/>
      <c r="C313" s="126"/>
      <c r="D313" s="97"/>
      <c r="E313" s="70"/>
      <c r="F313" s="70"/>
      <c r="G313" s="70"/>
      <c r="H313" s="70"/>
      <c r="I313" s="70"/>
      <c r="J313" s="70"/>
      <c r="K313" s="70"/>
      <c r="L313" s="70"/>
      <c r="M313" s="70"/>
      <c r="O313" s="70"/>
      <c r="P313" s="70"/>
    </row>
    <row r="314" spans="1:16" x14ac:dyDescent="0.25">
      <c r="A314" s="91"/>
      <c r="B314" s="70"/>
      <c r="C314" s="126"/>
      <c r="D314" s="97"/>
      <c r="E314" s="70"/>
      <c r="F314" s="70"/>
      <c r="G314" s="70"/>
      <c r="H314" s="70"/>
      <c r="I314" s="70"/>
      <c r="J314" s="70"/>
      <c r="K314" s="70"/>
      <c r="L314" s="70"/>
      <c r="M314" s="70"/>
      <c r="O314" s="70"/>
      <c r="P314" s="70"/>
    </row>
    <row r="315" spans="1:16" x14ac:dyDescent="0.25">
      <c r="A315" s="91"/>
      <c r="B315" s="70"/>
      <c r="C315" s="126"/>
      <c r="D315" s="97"/>
      <c r="E315" s="70"/>
      <c r="F315" s="70"/>
      <c r="G315" s="70"/>
      <c r="H315" s="70"/>
      <c r="I315" s="70"/>
      <c r="J315" s="70"/>
      <c r="K315" s="70"/>
      <c r="L315" s="70"/>
      <c r="M315" s="70"/>
      <c r="O315" s="70"/>
      <c r="P315" s="70"/>
    </row>
    <row r="316" spans="1:16" x14ac:dyDescent="0.25">
      <c r="A316" s="91"/>
      <c r="B316" s="70"/>
      <c r="C316" s="126"/>
      <c r="D316" s="97"/>
      <c r="E316" s="70"/>
      <c r="F316" s="70"/>
      <c r="G316" s="70"/>
      <c r="H316" s="70"/>
      <c r="I316" s="70"/>
      <c r="J316" s="70"/>
      <c r="K316" s="70"/>
      <c r="L316" s="70"/>
      <c r="M316" s="70"/>
      <c r="O316" s="70"/>
      <c r="P316" s="70"/>
    </row>
    <row r="317" spans="1:16" x14ac:dyDescent="0.25">
      <c r="A317" s="91"/>
      <c r="B317" s="70"/>
      <c r="C317" s="126"/>
      <c r="D317" s="97"/>
      <c r="E317" s="70"/>
      <c r="F317" s="70"/>
      <c r="G317" s="70"/>
      <c r="H317" s="70"/>
      <c r="I317" s="70"/>
      <c r="J317" s="70"/>
      <c r="K317" s="70"/>
      <c r="L317" s="70"/>
      <c r="M317" s="70"/>
      <c r="O317" s="70"/>
      <c r="P317" s="70"/>
    </row>
    <row r="318" spans="1:16" x14ac:dyDescent="0.25">
      <c r="A318" s="91"/>
      <c r="B318" s="70"/>
      <c r="C318" s="126"/>
      <c r="D318" s="97"/>
      <c r="E318" s="70"/>
      <c r="F318" s="70"/>
      <c r="G318" s="70"/>
      <c r="H318" s="70"/>
      <c r="I318" s="70"/>
      <c r="J318" s="70"/>
      <c r="K318" s="70"/>
      <c r="L318" s="70"/>
      <c r="M318" s="70"/>
      <c r="O318" s="70"/>
      <c r="P318" s="70"/>
    </row>
    <row r="319" spans="1:16" x14ac:dyDescent="0.25">
      <c r="A319" s="91"/>
      <c r="B319" s="70"/>
      <c r="C319" s="126"/>
      <c r="D319" s="97"/>
      <c r="E319" s="70"/>
      <c r="F319" s="70"/>
      <c r="G319" s="70"/>
      <c r="H319" s="70"/>
      <c r="I319" s="70"/>
      <c r="J319" s="70"/>
      <c r="K319" s="70"/>
      <c r="L319" s="70"/>
      <c r="M319" s="70"/>
      <c r="O319" s="70"/>
      <c r="P319" s="70"/>
    </row>
    <row r="320" spans="1:16" x14ac:dyDescent="0.25">
      <c r="A320" s="91"/>
      <c r="B320" s="70"/>
      <c r="C320" s="126"/>
      <c r="D320" s="97"/>
      <c r="E320" s="70"/>
      <c r="F320" s="70"/>
      <c r="G320" s="70"/>
      <c r="H320" s="70"/>
      <c r="I320" s="70"/>
      <c r="J320" s="70"/>
      <c r="K320" s="70"/>
      <c r="L320" s="70"/>
      <c r="M320" s="70"/>
      <c r="O320" s="70"/>
      <c r="P320" s="70"/>
    </row>
    <row r="321" spans="1:16" x14ac:dyDescent="0.25">
      <c r="A321" s="91"/>
      <c r="B321" s="70"/>
      <c r="C321" s="126"/>
      <c r="D321" s="97"/>
      <c r="E321" s="70"/>
      <c r="F321" s="70"/>
      <c r="G321" s="70"/>
      <c r="H321" s="70"/>
      <c r="I321" s="70"/>
      <c r="J321" s="70"/>
      <c r="K321" s="70"/>
      <c r="L321" s="70"/>
      <c r="M321" s="70"/>
      <c r="O321" s="70"/>
      <c r="P321" s="70"/>
    </row>
    <row r="322" spans="1:16" x14ac:dyDescent="0.25">
      <c r="A322" s="91"/>
      <c r="B322" s="70"/>
      <c r="C322" s="126"/>
      <c r="D322" s="97"/>
      <c r="E322" s="70"/>
      <c r="F322" s="70"/>
      <c r="G322" s="70"/>
      <c r="H322" s="70"/>
      <c r="I322" s="70"/>
      <c r="J322" s="70"/>
      <c r="K322" s="70"/>
      <c r="L322" s="70"/>
      <c r="M322" s="70"/>
      <c r="O322" s="70"/>
      <c r="P322" s="70"/>
    </row>
    <row r="323" spans="1:16" x14ac:dyDescent="0.25">
      <c r="A323" s="91"/>
      <c r="B323" s="70"/>
      <c r="C323" s="126"/>
      <c r="D323" s="97"/>
      <c r="E323" s="70"/>
      <c r="F323" s="70"/>
      <c r="G323" s="70"/>
      <c r="H323" s="70"/>
      <c r="I323" s="70"/>
      <c r="J323" s="70"/>
      <c r="K323" s="70"/>
      <c r="L323" s="70"/>
      <c r="M323" s="70"/>
      <c r="O323" s="70"/>
      <c r="P323" s="70"/>
    </row>
    <row r="324" spans="1:16" x14ac:dyDescent="0.25">
      <c r="A324" s="91"/>
      <c r="B324" s="70"/>
      <c r="C324" s="126"/>
      <c r="D324" s="97"/>
      <c r="E324" s="70"/>
      <c r="F324" s="70"/>
      <c r="G324" s="70"/>
      <c r="H324" s="70"/>
      <c r="I324" s="70"/>
      <c r="J324" s="70"/>
      <c r="K324" s="70"/>
      <c r="L324" s="70"/>
      <c r="M324" s="70"/>
      <c r="O324" s="70"/>
      <c r="P324" s="70"/>
    </row>
    <row r="325" spans="1:16" x14ac:dyDescent="0.25">
      <c r="A325" s="91"/>
      <c r="B325" s="70"/>
      <c r="C325" s="126"/>
      <c r="D325" s="97"/>
      <c r="E325" s="70"/>
      <c r="F325" s="70"/>
      <c r="G325" s="70"/>
      <c r="H325" s="70"/>
      <c r="I325" s="70"/>
      <c r="J325" s="70"/>
      <c r="K325" s="70"/>
      <c r="L325" s="70"/>
      <c r="M325" s="70"/>
      <c r="O325" s="70"/>
      <c r="P325" s="70"/>
    </row>
    <row r="326" spans="1:16" x14ac:dyDescent="0.25">
      <c r="A326" s="91"/>
      <c r="B326" s="70"/>
      <c r="C326" s="126"/>
      <c r="D326" s="97"/>
      <c r="E326" s="70"/>
      <c r="F326" s="70"/>
      <c r="G326" s="70"/>
      <c r="H326" s="70"/>
      <c r="I326" s="70"/>
      <c r="J326" s="70"/>
      <c r="K326" s="70"/>
      <c r="L326" s="70"/>
      <c r="M326" s="70"/>
      <c r="O326" s="70"/>
      <c r="P326" s="70"/>
    </row>
    <row r="327" spans="1:16" x14ac:dyDescent="0.25">
      <c r="A327" s="91"/>
      <c r="B327" s="70"/>
      <c r="C327" s="126"/>
      <c r="D327" s="97"/>
      <c r="E327" s="70"/>
      <c r="F327" s="70"/>
      <c r="G327" s="70"/>
      <c r="H327" s="70"/>
      <c r="I327" s="70"/>
      <c r="J327" s="70"/>
      <c r="K327" s="70"/>
      <c r="L327" s="70"/>
      <c r="M327" s="70"/>
      <c r="O327" s="70"/>
      <c r="P327" s="70"/>
    </row>
    <row r="328" spans="1:16" x14ac:dyDescent="0.25">
      <c r="A328" s="91"/>
      <c r="B328" s="70"/>
      <c r="C328" s="126"/>
      <c r="D328" s="97"/>
      <c r="E328" s="70"/>
      <c r="F328" s="70"/>
      <c r="G328" s="70"/>
      <c r="H328" s="70"/>
      <c r="I328" s="70"/>
      <c r="J328" s="70"/>
      <c r="K328" s="70"/>
      <c r="L328" s="70"/>
      <c r="M328" s="70"/>
      <c r="O328" s="70"/>
      <c r="P328" s="70"/>
    </row>
    <row r="329" spans="1:16" x14ac:dyDescent="0.25">
      <c r="A329" s="91"/>
      <c r="B329" s="70"/>
      <c r="C329" s="126"/>
      <c r="D329" s="97"/>
      <c r="E329" s="70"/>
      <c r="F329" s="70"/>
      <c r="G329" s="70"/>
      <c r="H329" s="70"/>
      <c r="I329" s="70"/>
      <c r="J329" s="70"/>
      <c r="K329" s="70"/>
      <c r="L329" s="70"/>
      <c r="M329" s="70"/>
      <c r="O329" s="70"/>
      <c r="P329" s="70"/>
    </row>
    <row r="330" spans="1:16" x14ac:dyDescent="0.25">
      <c r="A330" s="91"/>
      <c r="B330" s="70"/>
      <c r="C330" s="126"/>
      <c r="D330" s="97"/>
      <c r="E330" s="70"/>
      <c r="F330" s="70"/>
      <c r="G330" s="70"/>
      <c r="H330" s="70"/>
      <c r="I330" s="70"/>
      <c r="J330" s="70"/>
      <c r="K330" s="70"/>
      <c r="L330" s="70"/>
      <c r="M330" s="70"/>
      <c r="O330" s="70"/>
      <c r="P330" s="70"/>
    </row>
    <row r="331" spans="1:16" x14ac:dyDescent="0.25">
      <c r="A331" s="91"/>
      <c r="B331" s="70"/>
      <c r="C331" s="126"/>
      <c r="D331" s="97"/>
      <c r="E331" s="70"/>
      <c r="F331" s="70"/>
      <c r="G331" s="70"/>
      <c r="H331" s="70"/>
      <c r="I331" s="70"/>
      <c r="J331" s="70"/>
      <c r="K331" s="70"/>
      <c r="L331" s="70"/>
      <c r="M331" s="70"/>
      <c r="O331" s="70"/>
      <c r="P331" s="70"/>
    </row>
    <row r="332" spans="1:16" x14ac:dyDescent="0.25">
      <c r="A332" s="91"/>
      <c r="B332" s="70"/>
      <c r="C332" s="126"/>
      <c r="D332" s="97"/>
      <c r="E332" s="70"/>
      <c r="F332" s="70"/>
      <c r="G332" s="70"/>
      <c r="H332" s="70"/>
      <c r="I332" s="70"/>
      <c r="J332" s="70"/>
      <c r="K332" s="70"/>
      <c r="L332" s="70"/>
      <c r="M332" s="70"/>
      <c r="O332" s="70"/>
      <c r="P332" s="70"/>
    </row>
    <row r="333" spans="1:16" x14ac:dyDescent="0.25">
      <c r="A333" s="91"/>
      <c r="B333" s="70"/>
      <c r="C333" s="126"/>
      <c r="D333" s="97"/>
      <c r="E333" s="70"/>
      <c r="F333" s="70"/>
      <c r="G333" s="70"/>
      <c r="H333" s="70"/>
      <c r="I333" s="70"/>
      <c r="J333" s="70"/>
      <c r="K333" s="70"/>
      <c r="L333" s="70"/>
      <c r="M333" s="70"/>
      <c r="O333" s="70"/>
      <c r="P333" s="70"/>
    </row>
    <row r="334" spans="1:16" x14ac:dyDescent="0.25">
      <c r="A334" s="91"/>
      <c r="B334" s="70"/>
      <c r="C334" s="126"/>
      <c r="D334" s="97"/>
      <c r="E334" s="70"/>
      <c r="F334" s="70"/>
      <c r="G334" s="70"/>
      <c r="H334" s="70"/>
      <c r="I334" s="70"/>
      <c r="J334" s="70"/>
      <c r="K334" s="70"/>
      <c r="L334" s="70"/>
      <c r="M334" s="70"/>
      <c r="O334" s="70"/>
      <c r="P334" s="70"/>
    </row>
    <row r="335" spans="1:16" x14ac:dyDescent="0.25">
      <c r="A335" s="91"/>
      <c r="B335" s="70"/>
      <c r="C335" s="126"/>
      <c r="D335" s="97"/>
      <c r="E335" s="70"/>
      <c r="F335" s="70"/>
      <c r="G335" s="70"/>
      <c r="H335" s="70"/>
      <c r="I335" s="70"/>
      <c r="J335" s="70"/>
      <c r="K335" s="70"/>
      <c r="L335" s="70"/>
      <c r="M335" s="70"/>
      <c r="O335" s="70"/>
      <c r="P335" s="70"/>
    </row>
    <row r="336" spans="1:16" x14ac:dyDescent="0.25">
      <c r="A336" s="91"/>
      <c r="B336" s="70"/>
      <c r="C336" s="126"/>
      <c r="D336" s="97"/>
      <c r="E336" s="70"/>
      <c r="F336" s="70"/>
      <c r="G336" s="70"/>
      <c r="H336" s="70"/>
      <c r="I336" s="70"/>
      <c r="J336" s="70"/>
      <c r="K336" s="70"/>
      <c r="L336" s="70"/>
      <c r="M336" s="70"/>
      <c r="O336" s="70"/>
      <c r="P336" s="70"/>
    </row>
    <row r="337" spans="1:16" x14ac:dyDescent="0.25">
      <c r="A337" s="91"/>
      <c r="B337" s="70"/>
      <c r="C337" s="126"/>
      <c r="D337" s="97"/>
      <c r="E337" s="70"/>
      <c r="F337" s="70"/>
      <c r="G337" s="70"/>
      <c r="H337" s="70"/>
      <c r="I337" s="70"/>
      <c r="J337" s="70"/>
      <c r="K337" s="70"/>
      <c r="L337" s="70"/>
      <c r="M337" s="70"/>
      <c r="O337" s="70"/>
      <c r="P337" s="70"/>
    </row>
    <row r="338" spans="1:16" x14ac:dyDescent="0.25">
      <c r="A338" s="91"/>
      <c r="B338" s="70"/>
      <c r="C338" s="126"/>
      <c r="D338" s="97"/>
      <c r="E338" s="70"/>
      <c r="F338" s="70"/>
      <c r="G338" s="70"/>
      <c r="H338" s="70"/>
      <c r="I338" s="70"/>
      <c r="J338" s="70"/>
      <c r="K338" s="70"/>
      <c r="L338" s="70"/>
      <c r="M338" s="70"/>
      <c r="O338" s="70"/>
      <c r="P338" s="70"/>
    </row>
    <row r="339" spans="1:16" x14ac:dyDescent="0.25">
      <c r="A339" s="91"/>
      <c r="B339" s="70"/>
      <c r="C339" s="126"/>
      <c r="D339" s="97"/>
      <c r="E339" s="70"/>
      <c r="F339" s="70"/>
      <c r="G339" s="70"/>
      <c r="H339" s="70"/>
      <c r="I339" s="70"/>
      <c r="J339" s="70"/>
      <c r="K339" s="70"/>
      <c r="L339" s="70"/>
      <c r="M339" s="70"/>
      <c r="O339" s="70"/>
      <c r="P339" s="70"/>
    </row>
    <row r="340" spans="1:16" x14ac:dyDescent="0.25">
      <c r="A340" s="91"/>
      <c r="B340" s="70"/>
      <c r="C340" s="126"/>
      <c r="D340" s="97"/>
      <c r="E340" s="70"/>
      <c r="F340" s="70"/>
      <c r="G340" s="70"/>
      <c r="H340" s="70"/>
      <c r="I340" s="70"/>
      <c r="J340" s="70"/>
      <c r="K340" s="70"/>
      <c r="L340" s="70"/>
      <c r="M340" s="70"/>
      <c r="O340" s="70"/>
      <c r="P340" s="70"/>
    </row>
    <row r="341" spans="1:16" x14ac:dyDescent="0.25">
      <c r="A341" s="91"/>
      <c r="B341" s="70"/>
      <c r="C341" s="126"/>
      <c r="D341" s="97"/>
      <c r="E341" s="70"/>
      <c r="F341" s="70"/>
      <c r="G341" s="70"/>
      <c r="H341" s="70"/>
      <c r="I341" s="70"/>
      <c r="J341" s="70"/>
      <c r="K341" s="70"/>
      <c r="L341" s="70"/>
      <c r="M341" s="70"/>
      <c r="O341" s="70"/>
      <c r="P341" s="70"/>
    </row>
    <row r="342" spans="1:16" x14ac:dyDescent="0.25">
      <c r="A342" s="91"/>
      <c r="B342" s="70"/>
      <c r="C342" s="126"/>
      <c r="D342" s="97"/>
      <c r="E342" s="70"/>
      <c r="F342" s="70"/>
      <c r="G342" s="70"/>
      <c r="H342" s="70"/>
      <c r="I342" s="70"/>
      <c r="J342" s="70"/>
      <c r="K342" s="70"/>
      <c r="L342" s="70"/>
      <c r="M342" s="70"/>
      <c r="O342" s="70"/>
      <c r="P342" s="70"/>
    </row>
    <row r="343" spans="1:16" x14ac:dyDescent="0.25">
      <c r="A343" s="91"/>
      <c r="B343" s="70"/>
      <c r="C343" s="126"/>
      <c r="D343" s="97"/>
      <c r="E343" s="70"/>
      <c r="F343" s="70"/>
      <c r="G343" s="70"/>
      <c r="H343" s="70"/>
      <c r="I343" s="70"/>
      <c r="J343" s="70"/>
      <c r="K343" s="70"/>
      <c r="L343" s="70"/>
      <c r="M343" s="70"/>
      <c r="O343" s="70"/>
      <c r="P343" s="70"/>
    </row>
    <row r="344" spans="1:16" x14ac:dyDescent="0.25">
      <c r="A344" s="91"/>
      <c r="B344" s="70"/>
      <c r="C344" s="126"/>
      <c r="D344" s="97"/>
      <c r="E344" s="70"/>
      <c r="F344" s="70"/>
      <c r="G344" s="70"/>
      <c r="H344" s="70"/>
      <c r="I344" s="70"/>
      <c r="J344" s="70"/>
      <c r="K344" s="70"/>
      <c r="L344" s="70"/>
      <c r="M344" s="70"/>
      <c r="O344" s="70"/>
      <c r="P344" s="70"/>
    </row>
    <row r="345" spans="1:16" x14ac:dyDescent="0.25">
      <c r="A345" s="91"/>
      <c r="B345" s="70"/>
      <c r="C345" s="126"/>
      <c r="D345" s="97"/>
      <c r="E345" s="70"/>
      <c r="F345" s="70"/>
      <c r="G345" s="70"/>
      <c r="H345" s="70"/>
      <c r="I345" s="70"/>
      <c r="J345" s="70"/>
      <c r="K345" s="70"/>
      <c r="L345" s="70"/>
      <c r="M345" s="70"/>
      <c r="O345" s="70"/>
      <c r="P345" s="70"/>
    </row>
    <row r="346" spans="1:16" x14ac:dyDescent="0.25">
      <c r="A346" s="91"/>
      <c r="B346" s="70"/>
      <c r="C346" s="126"/>
      <c r="D346" s="97"/>
      <c r="E346" s="70"/>
      <c r="F346" s="70"/>
      <c r="G346" s="70"/>
      <c r="H346" s="70"/>
      <c r="I346" s="70"/>
      <c r="J346" s="70"/>
      <c r="K346" s="70"/>
      <c r="L346" s="70"/>
      <c r="M346" s="70"/>
      <c r="O346" s="70"/>
      <c r="P346" s="70"/>
    </row>
    <row r="347" spans="1:16" x14ac:dyDescent="0.25">
      <c r="A347" s="91"/>
      <c r="B347" s="70"/>
      <c r="C347" s="126"/>
      <c r="D347" s="97"/>
      <c r="E347" s="70"/>
      <c r="F347" s="70"/>
      <c r="G347" s="70"/>
      <c r="H347" s="70"/>
      <c r="I347" s="70"/>
      <c r="J347" s="70"/>
      <c r="K347" s="70"/>
      <c r="L347" s="70"/>
      <c r="M347" s="70"/>
      <c r="O347" s="70"/>
      <c r="P347" s="70"/>
    </row>
    <row r="348" spans="1:16" x14ac:dyDescent="0.25">
      <c r="A348" s="91"/>
      <c r="B348" s="70"/>
      <c r="C348" s="126"/>
      <c r="D348" s="97"/>
      <c r="E348" s="70"/>
      <c r="F348" s="70"/>
      <c r="G348" s="70"/>
      <c r="H348" s="70"/>
      <c r="I348" s="70"/>
      <c r="J348" s="70"/>
      <c r="K348" s="70"/>
      <c r="L348" s="70"/>
      <c r="M348" s="70"/>
      <c r="O348" s="70"/>
      <c r="P348" s="70"/>
    </row>
    <row r="349" spans="1:16" x14ac:dyDescent="0.25">
      <c r="A349" s="91"/>
      <c r="B349" s="70"/>
      <c r="C349" s="126"/>
      <c r="D349" s="97"/>
      <c r="E349" s="70"/>
      <c r="F349" s="70"/>
      <c r="G349" s="70"/>
      <c r="H349" s="70"/>
      <c r="I349" s="70"/>
      <c r="J349" s="70"/>
      <c r="K349" s="70"/>
      <c r="L349" s="70"/>
      <c r="M349" s="70"/>
      <c r="O349" s="70"/>
      <c r="P349" s="70"/>
    </row>
    <row r="350" spans="1:16" x14ac:dyDescent="0.25">
      <c r="A350" s="91"/>
      <c r="B350" s="70"/>
      <c r="C350" s="126"/>
      <c r="D350" s="97"/>
      <c r="E350" s="70"/>
      <c r="F350" s="70"/>
      <c r="G350" s="70"/>
      <c r="H350" s="70"/>
      <c r="I350" s="70"/>
      <c r="J350" s="70"/>
      <c r="K350" s="70"/>
      <c r="L350" s="70"/>
      <c r="M350" s="70"/>
      <c r="O350" s="70"/>
      <c r="P350" s="70"/>
    </row>
    <row r="351" spans="1:16" x14ac:dyDescent="0.25">
      <c r="A351" s="91"/>
      <c r="B351" s="70"/>
      <c r="C351" s="126"/>
      <c r="D351" s="97"/>
      <c r="E351" s="70"/>
      <c r="F351" s="70"/>
      <c r="G351" s="70"/>
      <c r="H351" s="70"/>
      <c r="I351" s="70"/>
      <c r="J351" s="70"/>
      <c r="K351" s="70"/>
      <c r="L351" s="70"/>
      <c r="M351" s="70"/>
      <c r="O351" s="70"/>
      <c r="P351" s="70"/>
    </row>
    <row r="352" spans="1:16" x14ac:dyDescent="0.25">
      <c r="A352" s="91"/>
      <c r="B352" s="70"/>
      <c r="C352" s="126"/>
      <c r="D352" s="97"/>
      <c r="E352" s="70"/>
      <c r="F352" s="70"/>
      <c r="G352" s="70"/>
      <c r="H352" s="70"/>
      <c r="I352" s="70"/>
      <c r="J352" s="70"/>
      <c r="K352" s="70"/>
      <c r="L352" s="70"/>
      <c r="M352" s="70"/>
      <c r="O352" s="70"/>
      <c r="P352" s="70"/>
    </row>
    <row r="353" spans="1:16" x14ac:dyDescent="0.25">
      <c r="A353" s="91"/>
      <c r="B353" s="70"/>
      <c r="C353" s="126"/>
      <c r="D353" s="97"/>
      <c r="E353" s="70"/>
      <c r="F353" s="70"/>
      <c r="G353" s="70"/>
      <c r="H353" s="70"/>
      <c r="I353" s="70"/>
      <c r="J353" s="70"/>
      <c r="K353" s="70"/>
      <c r="L353" s="70"/>
      <c r="M353" s="70"/>
      <c r="O353" s="70"/>
      <c r="P353" s="70"/>
    </row>
    <row r="354" spans="1:16" x14ac:dyDescent="0.25">
      <c r="A354" s="91"/>
      <c r="B354" s="70"/>
      <c r="C354" s="126"/>
      <c r="D354" s="97"/>
      <c r="E354" s="70"/>
      <c r="F354" s="70"/>
      <c r="G354" s="70"/>
      <c r="H354" s="70"/>
      <c r="I354" s="70"/>
      <c r="J354" s="70"/>
      <c r="K354" s="70"/>
      <c r="L354" s="70"/>
      <c r="M354" s="70"/>
      <c r="O354" s="70"/>
      <c r="P354" s="70"/>
    </row>
    <row r="355" spans="1:16" x14ac:dyDescent="0.25">
      <c r="A355" s="91"/>
      <c r="B355" s="70"/>
      <c r="C355" s="126"/>
      <c r="D355" s="97"/>
      <c r="E355" s="70"/>
      <c r="F355" s="70"/>
      <c r="G355" s="70"/>
      <c r="H355" s="70"/>
      <c r="I355" s="70"/>
      <c r="J355" s="70"/>
      <c r="K355" s="70"/>
      <c r="L355" s="70"/>
      <c r="M355" s="70"/>
      <c r="O355" s="70"/>
      <c r="P355" s="70"/>
    </row>
    <row r="356" spans="1:16" x14ac:dyDescent="0.25">
      <c r="A356" s="91"/>
      <c r="B356" s="70"/>
      <c r="C356" s="126"/>
      <c r="D356" s="97"/>
      <c r="E356" s="70"/>
      <c r="F356" s="70"/>
      <c r="G356" s="70"/>
      <c r="H356" s="70"/>
      <c r="I356" s="70"/>
      <c r="J356" s="70"/>
      <c r="K356" s="70"/>
      <c r="L356" s="70"/>
      <c r="M356" s="70"/>
      <c r="O356" s="70"/>
      <c r="P356" s="70"/>
    </row>
    <row r="357" spans="1:16" x14ac:dyDescent="0.25">
      <c r="A357" s="91"/>
      <c r="B357" s="70"/>
      <c r="C357" s="126"/>
      <c r="D357" s="97"/>
      <c r="E357" s="70"/>
      <c r="F357" s="70"/>
      <c r="G357" s="70"/>
      <c r="H357" s="70"/>
      <c r="I357" s="70"/>
      <c r="J357" s="70"/>
      <c r="K357" s="70"/>
      <c r="L357" s="70"/>
      <c r="M357" s="70"/>
      <c r="O357" s="70"/>
      <c r="P357" s="70"/>
    </row>
    <row r="358" spans="1:16" x14ac:dyDescent="0.25">
      <c r="A358" s="91"/>
      <c r="B358" s="70"/>
      <c r="C358" s="126"/>
      <c r="D358" s="97"/>
      <c r="E358" s="70"/>
      <c r="F358" s="70"/>
      <c r="G358" s="70"/>
      <c r="H358" s="70"/>
      <c r="I358" s="70"/>
      <c r="J358" s="70"/>
      <c r="K358" s="70"/>
      <c r="L358" s="70"/>
      <c r="M358" s="70"/>
      <c r="O358" s="70"/>
      <c r="P358" s="70"/>
    </row>
    <row r="359" spans="1:16" x14ac:dyDescent="0.25">
      <c r="A359" s="91"/>
      <c r="B359" s="70"/>
      <c r="C359" s="126"/>
      <c r="D359" s="97"/>
      <c r="E359" s="70"/>
      <c r="F359" s="70"/>
      <c r="G359" s="70"/>
      <c r="H359" s="70"/>
      <c r="I359" s="70"/>
      <c r="J359" s="70"/>
      <c r="K359" s="70"/>
      <c r="L359" s="70"/>
      <c r="M359" s="70"/>
      <c r="O359" s="70"/>
      <c r="P359" s="70"/>
    </row>
    <row r="360" spans="1:16" x14ac:dyDescent="0.25">
      <c r="A360" s="91"/>
      <c r="B360" s="70"/>
      <c r="C360" s="126"/>
      <c r="D360" s="97"/>
      <c r="E360" s="70"/>
      <c r="F360" s="70"/>
      <c r="G360" s="70"/>
      <c r="H360" s="70"/>
      <c r="I360" s="70"/>
      <c r="J360" s="70"/>
      <c r="K360" s="70"/>
      <c r="L360" s="70"/>
      <c r="M360" s="70"/>
      <c r="O360" s="70"/>
      <c r="P360" s="70"/>
    </row>
    <row r="361" spans="1:16" x14ac:dyDescent="0.25">
      <c r="A361" s="91"/>
      <c r="B361" s="70"/>
      <c r="C361" s="126"/>
      <c r="D361" s="97"/>
      <c r="E361" s="70"/>
      <c r="F361" s="70"/>
      <c r="G361" s="70"/>
      <c r="H361" s="70"/>
      <c r="I361" s="70"/>
      <c r="J361" s="70"/>
      <c r="K361" s="70"/>
      <c r="L361" s="70"/>
      <c r="M361" s="70"/>
      <c r="O361" s="70"/>
      <c r="P361" s="70"/>
    </row>
    <row r="362" spans="1:16" x14ac:dyDescent="0.25">
      <c r="A362" s="91"/>
      <c r="B362" s="70"/>
      <c r="C362" s="126"/>
      <c r="D362" s="97"/>
      <c r="E362" s="70"/>
      <c r="F362" s="70"/>
      <c r="G362" s="70"/>
      <c r="H362" s="70"/>
      <c r="I362" s="70"/>
      <c r="J362" s="70"/>
      <c r="K362" s="70"/>
      <c r="L362" s="70"/>
      <c r="M362" s="70"/>
      <c r="O362" s="70"/>
      <c r="P362" s="70"/>
    </row>
    <row r="363" spans="1:16" x14ac:dyDescent="0.25">
      <c r="A363" s="91"/>
      <c r="B363" s="70"/>
      <c r="C363" s="126"/>
      <c r="D363" s="97"/>
      <c r="E363" s="70"/>
      <c r="F363" s="70"/>
      <c r="G363" s="70"/>
      <c r="H363" s="70"/>
      <c r="I363" s="70"/>
      <c r="J363" s="70"/>
      <c r="K363" s="70"/>
      <c r="L363" s="70"/>
      <c r="M363" s="70"/>
      <c r="O363" s="70"/>
      <c r="P363" s="70"/>
    </row>
    <row r="364" spans="1:16" x14ac:dyDescent="0.25">
      <c r="A364" s="91"/>
      <c r="B364" s="70"/>
      <c r="C364" s="126"/>
      <c r="D364" s="97"/>
      <c r="E364" s="70"/>
      <c r="F364" s="70"/>
      <c r="G364" s="70"/>
      <c r="H364" s="70"/>
      <c r="I364" s="70"/>
      <c r="J364" s="70"/>
      <c r="K364" s="70"/>
      <c r="L364" s="70"/>
      <c r="M364" s="70"/>
      <c r="O364" s="70"/>
      <c r="P364" s="70"/>
    </row>
    <row r="365" spans="1:16" x14ac:dyDescent="0.25">
      <c r="A365" s="91"/>
      <c r="B365" s="70"/>
      <c r="C365" s="126"/>
      <c r="D365" s="97"/>
      <c r="E365" s="70"/>
      <c r="F365" s="70"/>
      <c r="G365" s="70"/>
      <c r="H365" s="70"/>
      <c r="I365" s="70"/>
      <c r="J365" s="70"/>
      <c r="K365" s="70"/>
      <c r="L365" s="70"/>
      <c r="M365" s="70"/>
      <c r="O365" s="70"/>
      <c r="P365" s="70"/>
    </row>
    <row r="366" spans="1:16" x14ac:dyDescent="0.25">
      <c r="A366" s="91"/>
      <c r="B366" s="70"/>
      <c r="C366" s="126"/>
      <c r="D366" s="97"/>
      <c r="E366" s="70"/>
      <c r="F366" s="70"/>
      <c r="G366" s="70"/>
      <c r="H366" s="70"/>
      <c r="I366" s="70"/>
      <c r="J366" s="70"/>
      <c r="K366" s="70"/>
      <c r="L366" s="70"/>
      <c r="M366" s="70"/>
      <c r="O366" s="70"/>
      <c r="P366" s="70"/>
    </row>
    <row r="367" spans="1:16" x14ac:dyDescent="0.25">
      <c r="A367" s="91"/>
      <c r="B367" s="70"/>
      <c r="C367" s="126"/>
      <c r="D367" s="97"/>
      <c r="E367" s="70"/>
      <c r="F367" s="70"/>
      <c r="G367" s="70"/>
      <c r="H367" s="70"/>
      <c r="I367" s="70"/>
      <c r="J367" s="70"/>
      <c r="K367" s="70"/>
      <c r="L367" s="70"/>
      <c r="M367" s="70"/>
      <c r="O367" s="70"/>
      <c r="P367" s="70"/>
    </row>
    <row r="368" spans="1:16" x14ac:dyDescent="0.25">
      <c r="A368" s="91"/>
      <c r="B368" s="70"/>
      <c r="C368" s="126"/>
      <c r="D368" s="97"/>
      <c r="E368" s="70"/>
      <c r="F368" s="70"/>
      <c r="G368" s="70"/>
      <c r="H368" s="70"/>
      <c r="I368" s="70"/>
      <c r="J368" s="70"/>
      <c r="K368" s="70"/>
      <c r="L368" s="70"/>
      <c r="M368" s="70"/>
      <c r="O368" s="70"/>
      <c r="P368" s="70"/>
    </row>
    <row r="369" spans="1:16" x14ac:dyDescent="0.25">
      <c r="A369" s="91"/>
      <c r="B369" s="70"/>
      <c r="C369" s="126"/>
      <c r="D369" s="97"/>
      <c r="E369" s="70"/>
      <c r="F369" s="70"/>
      <c r="G369" s="70"/>
      <c r="H369" s="70"/>
      <c r="I369" s="70"/>
      <c r="J369" s="70"/>
      <c r="K369" s="70"/>
      <c r="L369" s="70"/>
      <c r="M369" s="70"/>
      <c r="O369" s="70"/>
      <c r="P369" s="70"/>
    </row>
    <row r="370" spans="1:16" x14ac:dyDescent="0.25">
      <c r="A370" s="91"/>
      <c r="B370" s="70"/>
      <c r="C370" s="126"/>
      <c r="D370" s="97"/>
      <c r="E370" s="70"/>
      <c r="F370" s="70"/>
      <c r="G370" s="70"/>
      <c r="H370" s="70"/>
      <c r="I370" s="70"/>
      <c r="J370" s="70"/>
      <c r="K370" s="70"/>
      <c r="L370" s="70"/>
      <c r="M370" s="70"/>
      <c r="O370" s="70"/>
      <c r="P370" s="70"/>
    </row>
    <row r="371" spans="1:16" x14ac:dyDescent="0.25">
      <c r="A371" s="91"/>
      <c r="B371" s="70"/>
      <c r="C371" s="126"/>
      <c r="D371" s="97"/>
      <c r="E371" s="70"/>
      <c r="F371" s="70"/>
      <c r="G371" s="70"/>
      <c r="H371" s="70"/>
      <c r="I371" s="70"/>
      <c r="J371" s="70"/>
      <c r="K371" s="70"/>
      <c r="L371" s="70"/>
      <c r="M371" s="70"/>
      <c r="O371" s="70"/>
      <c r="P371" s="70"/>
    </row>
    <row r="372" spans="1:16" x14ac:dyDescent="0.25">
      <c r="A372" s="91"/>
      <c r="B372" s="70"/>
      <c r="C372" s="126"/>
      <c r="D372" s="97"/>
      <c r="E372" s="70"/>
      <c r="F372" s="70"/>
      <c r="G372" s="70"/>
      <c r="H372" s="70"/>
      <c r="I372" s="70"/>
      <c r="J372" s="70"/>
      <c r="K372" s="70"/>
      <c r="L372" s="70"/>
      <c r="M372" s="70"/>
      <c r="O372" s="70"/>
      <c r="P372" s="70"/>
    </row>
    <row r="373" spans="1:16" x14ac:dyDescent="0.25">
      <c r="A373" s="91"/>
      <c r="B373" s="70"/>
      <c r="C373" s="126"/>
      <c r="D373" s="97"/>
      <c r="E373" s="70"/>
      <c r="F373" s="70"/>
      <c r="G373" s="70"/>
      <c r="H373" s="70"/>
      <c r="I373" s="70"/>
      <c r="J373" s="70"/>
      <c r="K373" s="70"/>
      <c r="L373" s="70"/>
      <c r="M373" s="70"/>
      <c r="O373" s="70"/>
      <c r="P373" s="70"/>
    </row>
    <row r="374" spans="1:16" x14ac:dyDescent="0.25">
      <c r="A374" s="91"/>
      <c r="B374" s="70"/>
      <c r="C374" s="126"/>
      <c r="D374" s="97"/>
      <c r="E374" s="70"/>
      <c r="F374" s="70"/>
      <c r="G374" s="70"/>
      <c r="H374" s="70"/>
      <c r="I374" s="70"/>
      <c r="J374" s="70"/>
      <c r="K374" s="70"/>
      <c r="L374" s="70"/>
      <c r="M374" s="70"/>
      <c r="O374" s="70"/>
      <c r="P374" s="70"/>
    </row>
    <row r="375" spans="1:16" x14ac:dyDescent="0.25">
      <c r="A375" s="91"/>
      <c r="B375" s="70"/>
      <c r="C375" s="126"/>
      <c r="D375" s="97"/>
      <c r="E375" s="70"/>
      <c r="F375" s="70"/>
      <c r="G375" s="70"/>
      <c r="H375" s="70"/>
      <c r="I375" s="70"/>
      <c r="J375" s="70"/>
      <c r="K375" s="70"/>
      <c r="L375" s="70"/>
      <c r="M375" s="70"/>
      <c r="O375" s="70"/>
      <c r="P375" s="70"/>
    </row>
    <row r="376" spans="1:16" x14ac:dyDescent="0.25">
      <c r="A376" s="91"/>
      <c r="B376" s="70"/>
      <c r="C376" s="126"/>
      <c r="D376" s="97"/>
      <c r="E376" s="70"/>
      <c r="F376" s="70"/>
      <c r="G376" s="70"/>
      <c r="H376" s="70"/>
      <c r="I376" s="70"/>
      <c r="J376" s="70"/>
      <c r="K376" s="70"/>
      <c r="L376" s="70"/>
      <c r="M376" s="70"/>
      <c r="O376" s="70"/>
      <c r="P376" s="70"/>
    </row>
    <row r="377" spans="1:16" x14ac:dyDescent="0.25">
      <c r="A377" s="91"/>
      <c r="B377" s="70"/>
      <c r="C377" s="126"/>
      <c r="D377" s="97"/>
      <c r="E377" s="70"/>
      <c r="F377" s="70"/>
      <c r="G377" s="70"/>
      <c r="H377" s="70"/>
      <c r="I377" s="70"/>
      <c r="J377" s="70"/>
      <c r="K377" s="70"/>
      <c r="L377" s="70"/>
      <c r="M377" s="70"/>
      <c r="O377" s="70"/>
      <c r="P377" s="70"/>
    </row>
    <row r="378" spans="1:16" x14ac:dyDescent="0.25">
      <c r="A378" s="91"/>
      <c r="B378" s="70"/>
      <c r="C378" s="126"/>
      <c r="D378" s="97"/>
      <c r="E378" s="70"/>
      <c r="F378" s="70"/>
      <c r="G378" s="70"/>
      <c r="H378" s="70"/>
      <c r="I378" s="70"/>
      <c r="J378" s="70"/>
      <c r="K378" s="70"/>
      <c r="L378" s="70"/>
      <c r="M378" s="70"/>
      <c r="O378" s="70"/>
      <c r="P378" s="70"/>
    </row>
    <row r="379" spans="1:16" x14ac:dyDescent="0.25">
      <c r="A379" s="91"/>
      <c r="B379" s="70"/>
      <c r="C379" s="126"/>
      <c r="D379" s="97"/>
      <c r="E379" s="70"/>
      <c r="F379" s="70"/>
      <c r="G379" s="70"/>
      <c r="H379" s="70"/>
      <c r="I379" s="70"/>
      <c r="J379" s="70"/>
      <c r="K379" s="70"/>
      <c r="L379" s="70"/>
      <c r="M379" s="70"/>
      <c r="O379" s="70"/>
      <c r="P379" s="70"/>
    </row>
    <row r="380" spans="1:16" x14ac:dyDescent="0.25">
      <c r="A380" s="91"/>
      <c r="B380" s="70"/>
      <c r="C380" s="126"/>
      <c r="D380" s="97"/>
      <c r="E380" s="70"/>
      <c r="F380" s="70"/>
      <c r="G380" s="70"/>
      <c r="H380" s="70"/>
      <c r="I380" s="70"/>
      <c r="J380" s="70"/>
      <c r="K380" s="70"/>
      <c r="L380" s="70"/>
      <c r="M380" s="70"/>
      <c r="O380" s="70"/>
      <c r="P380" s="70"/>
    </row>
    <row r="381" spans="1:16" x14ac:dyDescent="0.25">
      <c r="A381" s="91"/>
      <c r="B381" s="70"/>
      <c r="C381" s="126"/>
      <c r="D381" s="97"/>
      <c r="E381" s="70"/>
      <c r="F381" s="70"/>
      <c r="G381" s="70"/>
      <c r="H381" s="70"/>
      <c r="I381" s="70"/>
      <c r="J381" s="70"/>
      <c r="K381" s="70"/>
      <c r="L381" s="70"/>
      <c r="M381" s="70"/>
      <c r="O381" s="70"/>
      <c r="P381" s="70"/>
    </row>
    <row r="382" spans="1:16" x14ac:dyDescent="0.25">
      <c r="A382" s="91"/>
      <c r="B382" s="70"/>
      <c r="C382" s="126"/>
      <c r="D382" s="97"/>
      <c r="E382" s="70"/>
      <c r="F382" s="70"/>
      <c r="G382" s="70"/>
      <c r="H382" s="70"/>
      <c r="I382" s="70"/>
      <c r="J382" s="70"/>
      <c r="K382" s="70"/>
      <c r="L382" s="70"/>
      <c r="M382" s="70"/>
      <c r="O382" s="70"/>
      <c r="P382" s="70"/>
    </row>
    <row r="383" spans="1:16" x14ac:dyDescent="0.25">
      <c r="A383" s="91"/>
      <c r="B383" s="70"/>
      <c r="C383" s="126"/>
      <c r="D383" s="97"/>
      <c r="E383" s="70"/>
      <c r="F383" s="70"/>
      <c r="G383" s="70"/>
      <c r="H383" s="70"/>
      <c r="I383" s="70"/>
      <c r="J383" s="70"/>
      <c r="K383" s="70"/>
      <c r="L383" s="70"/>
      <c r="M383" s="70"/>
      <c r="O383" s="70"/>
      <c r="P383" s="70"/>
    </row>
    <row r="384" spans="1:16" x14ac:dyDescent="0.25">
      <c r="A384" s="91"/>
      <c r="B384" s="70"/>
      <c r="C384" s="126"/>
      <c r="D384" s="97"/>
      <c r="E384" s="70"/>
      <c r="F384" s="70"/>
      <c r="G384" s="70"/>
      <c r="H384" s="70"/>
      <c r="I384" s="70"/>
      <c r="J384" s="70"/>
      <c r="K384" s="70"/>
      <c r="L384" s="70"/>
      <c r="M384" s="70"/>
      <c r="O384" s="70"/>
      <c r="P384" s="70"/>
    </row>
    <row r="385" spans="1:16" x14ac:dyDescent="0.25">
      <c r="A385" s="91"/>
      <c r="B385" s="70"/>
      <c r="C385" s="126"/>
      <c r="D385" s="97"/>
      <c r="E385" s="70"/>
      <c r="F385" s="70"/>
      <c r="G385" s="70"/>
      <c r="H385" s="70"/>
      <c r="I385" s="70"/>
      <c r="J385" s="70"/>
      <c r="K385" s="70"/>
      <c r="L385" s="70"/>
      <c r="M385" s="70"/>
      <c r="O385" s="70"/>
      <c r="P385" s="70"/>
    </row>
    <row r="386" spans="1:16" x14ac:dyDescent="0.25">
      <c r="A386" s="91"/>
      <c r="B386" s="70"/>
      <c r="C386" s="126"/>
      <c r="D386" s="97"/>
      <c r="E386" s="70"/>
      <c r="F386" s="70"/>
      <c r="G386" s="70"/>
      <c r="H386" s="70"/>
      <c r="I386" s="70"/>
      <c r="J386" s="70"/>
      <c r="K386" s="70"/>
      <c r="L386" s="70"/>
      <c r="M386" s="70"/>
      <c r="O386" s="70"/>
      <c r="P386" s="70"/>
    </row>
    <row r="387" spans="1:16" x14ac:dyDescent="0.25">
      <c r="A387" s="91"/>
      <c r="B387" s="70"/>
      <c r="C387" s="126"/>
      <c r="D387" s="97"/>
      <c r="E387" s="70"/>
      <c r="F387" s="70"/>
      <c r="G387" s="70"/>
      <c r="H387" s="70"/>
      <c r="I387" s="70"/>
      <c r="J387" s="70"/>
      <c r="K387" s="70"/>
      <c r="L387" s="70"/>
      <c r="M387" s="70"/>
      <c r="O387" s="70"/>
      <c r="P387" s="70"/>
    </row>
    <row r="388" spans="1:16" x14ac:dyDescent="0.25">
      <c r="A388" s="91"/>
      <c r="B388" s="70"/>
      <c r="C388" s="126"/>
      <c r="D388" s="97"/>
      <c r="E388" s="70"/>
      <c r="F388" s="70"/>
      <c r="G388" s="70"/>
      <c r="H388" s="70"/>
      <c r="I388" s="70"/>
      <c r="J388" s="70"/>
      <c r="K388" s="70"/>
      <c r="L388" s="70"/>
      <c r="M388" s="70"/>
      <c r="O388" s="70"/>
      <c r="P388" s="70"/>
    </row>
    <row r="389" spans="1:16" x14ac:dyDescent="0.25">
      <c r="A389" s="91"/>
      <c r="B389" s="70"/>
      <c r="C389" s="126"/>
      <c r="D389" s="97"/>
      <c r="E389" s="70"/>
      <c r="F389" s="70"/>
      <c r="G389" s="70"/>
      <c r="H389" s="70"/>
      <c r="I389" s="70"/>
      <c r="J389" s="70"/>
      <c r="K389" s="70"/>
      <c r="L389" s="70"/>
      <c r="M389" s="70"/>
      <c r="O389" s="70"/>
      <c r="P389" s="70"/>
    </row>
    <row r="390" spans="1:16" x14ac:dyDescent="0.25">
      <c r="A390" s="91"/>
      <c r="B390" s="70"/>
      <c r="C390" s="126"/>
      <c r="D390" s="97"/>
      <c r="E390" s="70"/>
      <c r="F390" s="70"/>
      <c r="G390" s="70"/>
      <c r="H390" s="70"/>
      <c r="I390" s="70"/>
      <c r="J390" s="70"/>
      <c r="K390" s="70"/>
      <c r="L390" s="70"/>
      <c r="M390" s="70"/>
      <c r="O390" s="70"/>
      <c r="P390" s="70"/>
    </row>
    <row r="391" spans="1:16" x14ac:dyDescent="0.25">
      <c r="A391" s="91"/>
      <c r="B391" s="70"/>
      <c r="C391" s="126"/>
      <c r="D391" s="97"/>
      <c r="E391" s="70"/>
      <c r="F391" s="70"/>
      <c r="G391" s="70"/>
      <c r="H391" s="70"/>
      <c r="I391" s="70"/>
      <c r="J391" s="70"/>
      <c r="K391" s="70"/>
      <c r="L391" s="70"/>
      <c r="M391" s="70"/>
      <c r="O391" s="70"/>
      <c r="P391" s="70"/>
    </row>
    <row r="392" spans="1:16" x14ac:dyDescent="0.25">
      <c r="A392" s="91"/>
      <c r="B392" s="70"/>
      <c r="C392" s="126"/>
      <c r="D392" s="97"/>
      <c r="E392" s="70"/>
      <c r="F392" s="70"/>
      <c r="G392" s="70"/>
      <c r="H392" s="70"/>
      <c r="I392" s="70"/>
      <c r="J392" s="70"/>
      <c r="K392" s="70"/>
      <c r="L392" s="70"/>
      <c r="M392" s="70"/>
      <c r="O392" s="70"/>
      <c r="P392" s="70"/>
    </row>
    <row r="393" spans="1:16" x14ac:dyDescent="0.25">
      <c r="A393" s="91"/>
      <c r="B393" s="70"/>
      <c r="C393" s="126"/>
      <c r="D393" s="97"/>
      <c r="E393" s="70"/>
      <c r="F393" s="70"/>
      <c r="G393" s="70"/>
      <c r="H393" s="70"/>
      <c r="I393" s="70"/>
      <c r="J393" s="70"/>
      <c r="K393" s="70"/>
      <c r="L393" s="70"/>
      <c r="M393" s="70"/>
      <c r="O393" s="70"/>
      <c r="P393" s="70"/>
    </row>
    <row r="394" spans="1:16" x14ac:dyDescent="0.25">
      <c r="A394" s="91"/>
      <c r="B394" s="70"/>
      <c r="C394" s="126"/>
      <c r="D394" s="97"/>
      <c r="E394" s="70"/>
      <c r="F394" s="70"/>
      <c r="G394" s="70"/>
      <c r="H394" s="70"/>
      <c r="I394" s="70"/>
      <c r="J394" s="70"/>
      <c r="K394" s="70"/>
      <c r="L394" s="70"/>
      <c r="M394" s="70"/>
      <c r="O394" s="70"/>
      <c r="P394" s="70"/>
    </row>
    <row r="395" spans="1:16" x14ac:dyDescent="0.25">
      <c r="A395" s="91"/>
      <c r="B395" s="70"/>
      <c r="C395" s="126"/>
      <c r="D395" s="97"/>
      <c r="E395" s="70"/>
      <c r="F395" s="70"/>
      <c r="G395" s="70"/>
      <c r="H395" s="70"/>
      <c r="I395" s="70"/>
      <c r="J395" s="70"/>
      <c r="K395" s="70"/>
      <c r="L395" s="70"/>
      <c r="M395" s="70"/>
      <c r="O395" s="70"/>
      <c r="P395" s="70"/>
    </row>
    <row r="396" spans="1:16" x14ac:dyDescent="0.25">
      <c r="A396" s="91"/>
      <c r="B396" s="70"/>
      <c r="C396" s="126"/>
      <c r="D396" s="97"/>
      <c r="E396" s="70"/>
      <c r="F396" s="70"/>
      <c r="G396" s="70"/>
      <c r="H396" s="70"/>
      <c r="I396" s="70"/>
      <c r="J396" s="70"/>
      <c r="K396" s="70"/>
      <c r="L396" s="70"/>
      <c r="M396" s="70"/>
      <c r="O396" s="70"/>
      <c r="P396" s="70"/>
    </row>
    <row r="397" spans="1:16" x14ac:dyDescent="0.25">
      <c r="A397" s="91"/>
      <c r="B397" s="70"/>
      <c r="C397" s="126"/>
      <c r="D397" s="97"/>
      <c r="E397" s="70"/>
      <c r="F397" s="70"/>
      <c r="G397" s="70"/>
      <c r="H397" s="70"/>
      <c r="I397" s="70"/>
      <c r="J397" s="70"/>
      <c r="K397" s="70"/>
      <c r="L397" s="70"/>
      <c r="M397" s="70"/>
      <c r="O397" s="70"/>
      <c r="P397" s="70"/>
    </row>
    <row r="398" spans="1:16" x14ac:dyDescent="0.25">
      <c r="A398" s="91"/>
      <c r="B398" s="70"/>
      <c r="C398" s="126"/>
      <c r="D398" s="97"/>
      <c r="E398" s="70"/>
      <c r="F398" s="70"/>
      <c r="G398" s="70"/>
      <c r="H398" s="70"/>
      <c r="I398" s="70"/>
      <c r="J398" s="70"/>
      <c r="K398" s="70"/>
      <c r="L398" s="70"/>
      <c r="M398" s="70"/>
      <c r="O398" s="70"/>
      <c r="P398" s="70"/>
    </row>
    <row r="399" spans="1:16" x14ac:dyDescent="0.25">
      <c r="A399" s="91"/>
      <c r="B399" s="70"/>
      <c r="C399" s="126"/>
      <c r="D399" s="97"/>
      <c r="E399" s="70"/>
      <c r="F399" s="70"/>
      <c r="G399" s="70"/>
      <c r="H399" s="70"/>
      <c r="I399" s="70"/>
      <c r="J399" s="70"/>
      <c r="K399" s="70"/>
      <c r="L399" s="70"/>
      <c r="M399" s="70"/>
      <c r="O399" s="70"/>
      <c r="P399" s="70"/>
    </row>
    <row r="400" spans="1:16" x14ac:dyDescent="0.25">
      <c r="A400" s="91"/>
      <c r="B400" s="70"/>
      <c r="C400" s="126"/>
      <c r="D400" s="97"/>
      <c r="E400" s="70"/>
      <c r="F400" s="70"/>
      <c r="G400" s="70"/>
      <c r="H400" s="70"/>
      <c r="I400" s="70"/>
      <c r="J400" s="70"/>
      <c r="K400" s="70"/>
      <c r="L400" s="70"/>
      <c r="M400" s="70"/>
      <c r="O400" s="70"/>
      <c r="P400" s="70"/>
    </row>
    <row r="401" spans="1:16" x14ac:dyDescent="0.25">
      <c r="A401" s="91"/>
      <c r="B401" s="70"/>
      <c r="C401" s="126"/>
      <c r="D401" s="97"/>
      <c r="E401" s="70"/>
      <c r="F401" s="70"/>
      <c r="G401" s="70"/>
      <c r="H401" s="70"/>
      <c r="I401" s="70"/>
      <c r="J401" s="70"/>
      <c r="K401" s="70"/>
      <c r="L401" s="70"/>
      <c r="M401" s="70"/>
      <c r="O401" s="70"/>
      <c r="P401" s="70"/>
    </row>
    <row r="402" spans="1:16" x14ac:dyDescent="0.25">
      <c r="A402" s="91"/>
      <c r="B402" s="70"/>
      <c r="C402" s="126"/>
      <c r="D402" s="97"/>
      <c r="E402" s="70"/>
      <c r="F402" s="70"/>
      <c r="G402" s="70"/>
      <c r="H402" s="70"/>
      <c r="I402" s="70"/>
      <c r="J402" s="70"/>
      <c r="K402" s="70"/>
      <c r="L402" s="70"/>
      <c r="M402" s="70"/>
      <c r="O402" s="70"/>
      <c r="P402" s="70"/>
    </row>
    <row r="403" spans="1:16" x14ac:dyDescent="0.25">
      <c r="A403" s="91"/>
      <c r="B403" s="70"/>
      <c r="C403" s="126"/>
      <c r="D403" s="97"/>
      <c r="E403" s="70"/>
      <c r="F403" s="70"/>
      <c r="G403" s="70"/>
      <c r="H403" s="70"/>
      <c r="I403" s="70"/>
      <c r="J403" s="70"/>
      <c r="K403" s="70"/>
      <c r="L403" s="70"/>
      <c r="M403" s="70"/>
      <c r="O403" s="70"/>
      <c r="P403" s="70"/>
    </row>
    <row r="404" spans="1:16" x14ac:dyDescent="0.25">
      <c r="A404" s="91"/>
      <c r="B404" s="70"/>
      <c r="C404" s="126"/>
      <c r="D404" s="97"/>
      <c r="E404" s="70"/>
      <c r="F404" s="70"/>
      <c r="G404" s="70"/>
      <c r="H404" s="70"/>
      <c r="I404" s="70"/>
      <c r="J404" s="70"/>
      <c r="K404" s="70"/>
      <c r="L404" s="70"/>
      <c r="M404" s="70"/>
      <c r="O404" s="70"/>
      <c r="P404" s="70"/>
    </row>
    <row r="405" spans="1:16" x14ac:dyDescent="0.25">
      <c r="A405" s="91"/>
      <c r="B405" s="70"/>
      <c r="C405" s="126"/>
      <c r="D405" s="97"/>
      <c r="E405" s="70"/>
      <c r="F405" s="70"/>
      <c r="G405" s="70"/>
      <c r="H405" s="70"/>
      <c r="I405" s="70"/>
      <c r="J405" s="70"/>
      <c r="K405" s="70"/>
      <c r="L405" s="70"/>
      <c r="M405" s="70"/>
      <c r="O405" s="70"/>
      <c r="P405" s="70"/>
    </row>
    <row r="406" spans="1:16" x14ac:dyDescent="0.25">
      <c r="A406" s="91"/>
      <c r="B406" s="70"/>
      <c r="C406" s="126"/>
      <c r="D406" s="97"/>
      <c r="E406" s="70"/>
      <c r="F406" s="70"/>
      <c r="G406" s="70"/>
      <c r="H406" s="70"/>
      <c r="I406" s="70"/>
      <c r="J406" s="70"/>
      <c r="K406" s="70"/>
      <c r="L406" s="70"/>
      <c r="M406" s="70"/>
      <c r="O406" s="70"/>
      <c r="P406" s="70"/>
    </row>
    <row r="407" spans="1:16" x14ac:dyDescent="0.25">
      <c r="A407" s="91"/>
      <c r="B407" s="70"/>
      <c r="C407" s="126"/>
      <c r="D407" s="97"/>
      <c r="E407" s="70"/>
      <c r="F407" s="70"/>
      <c r="G407" s="70"/>
      <c r="H407" s="70"/>
      <c r="I407" s="70"/>
      <c r="J407" s="70"/>
      <c r="K407" s="70"/>
      <c r="L407" s="70"/>
      <c r="M407" s="70"/>
      <c r="O407" s="70"/>
      <c r="P407" s="70"/>
    </row>
    <row r="408" spans="1:16" x14ac:dyDescent="0.25">
      <c r="A408" s="91"/>
      <c r="B408" s="70"/>
      <c r="C408" s="126"/>
      <c r="D408" s="97"/>
      <c r="E408" s="70"/>
      <c r="F408" s="70"/>
      <c r="G408" s="70"/>
      <c r="H408" s="70"/>
      <c r="I408" s="70"/>
      <c r="J408" s="70"/>
      <c r="K408" s="70"/>
      <c r="L408" s="70"/>
      <c r="M408" s="70"/>
      <c r="O408" s="70"/>
      <c r="P408" s="70"/>
    </row>
    <row r="409" spans="1:16" x14ac:dyDescent="0.25">
      <c r="A409" s="91"/>
      <c r="B409" s="70"/>
      <c r="C409" s="126"/>
      <c r="D409" s="97"/>
      <c r="E409" s="70"/>
      <c r="F409" s="70"/>
      <c r="G409" s="70"/>
      <c r="H409" s="70"/>
      <c r="I409" s="70"/>
      <c r="J409" s="70"/>
      <c r="K409" s="70"/>
      <c r="L409" s="70"/>
      <c r="M409" s="70"/>
      <c r="O409" s="70"/>
      <c r="P409" s="70"/>
    </row>
    <row r="410" spans="1:16" x14ac:dyDescent="0.25">
      <c r="A410" s="91"/>
      <c r="B410" s="70"/>
      <c r="C410" s="126"/>
      <c r="D410" s="97"/>
      <c r="E410" s="70"/>
      <c r="F410" s="70"/>
      <c r="G410" s="70"/>
      <c r="H410" s="70"/>
      <c r="I410" s="70"/>
      <c r="J410" s="70"/>
      <c r="K410" s="70"/>
      <c r="L410" s="70"/>
      <c r="M410" s="70"/>
      <c r="O410" s="70"/>
      <c r="P410" s="70"/>
    </row>
    <row r="411" spans="1:16" x14ac:dyDescent="0.25">
      <c r="A411" s="91"/>
      <c r="B411" s="70"/>
      <c r="C411" s="126"/>
      <c r="D411" s="97"/>
      <c r="E411" s="70"/>
      <c r="F411" s="70"/>
      <c r="G411" s="70"/>
      <c r="H411" s="70"/>
      <c r="I411" s="70"/>
      <c r="J411" s="70"/>
      <c r="K411" s="70"/>
      <c r="L411" s="70"/>
      <c r="M411" s="70"/>
      <c r="O411" s="70"/>
      <c r="P411" s="70"/>
    </row>
    <row r="412" spans="1:16" x14ac:dyDescent="0.25">
      <c r="A412" s="91"/>
      <c r="B412" s="70"/>
      <c r="C412" s="126"/>
      <c r="D412" s="97"/>
      <c r="E412" s="70"/>
      <c r="F412" s="70"/>
      <c r="G412" s="70"/>
      <c r="H412" s="70"/>
      <c r="I412" s="70"/>
      <c r="J412" s="70"/>
      <c r="K412" s="70"/>
      <c r="L412" s="70"/>
      <c r="M412" s="70"/>
      <c r="O412" s="70"/>
      <c r="P412" s="70"/>
    </row>
    <row r="413" spans="1:16" x14ac:dyDescent="0.25">
      <c r="A413" s="91"/>
      <c r="B413" s="70"/>
      <c r="C413" s="126"/>
      <c r="D413" s="97"/>
      <c r="E413" s="70"/>
      <c r="F413" s="70"/>
      <c r="G413" s="70"/>
      <c r="H413" s="70"/>
      <c r="I413" s="70"/>
      <c r="J413" s="70"/>
      <c r="K413" s="70"/>
      <c r="L413" s="70"/>
      <c r="M413" s="70"/>
      <c r="O413" s="70"/>
      <c r="P413" s="70"/>
    </row>
    <row r="414" spans="1:16" x14ac:dyDescent="0.25">
      <c r="A414" s="91"/>
      <c r="B414" s="70"/>
      <c r="C414" s="126"/>
      <c r="D414" s="97"/>
      <c r="E414" s="70"/>
      <c r="F414" s="70"/>
      <c r="G414" s="70"/>
      <c r="H414" s="70"/>
      <c r="I414" s="70"/>
      <c r="J414" s="70"/>
      <c r="K414" s="70"/>
      <c r="L414" s="70"/>
      <c r="M414" s="70"/>
      <c r="O414" s="70"/>
      <c r="P414" s="70"/>
    </row>
    <row r="415" spans="1:16" x14ac:dyDescent="0.25">
      <c r="A415" s="91"/>
      <c r="B415" s="70"/>
      <c r="C415" s="126"/>
      <c r="D415" s="97"/>
      <c r="E415" s="70"/>
      <c r="F415" s="70"/>
      <c r="G415" s="70"/>
      <c r="H415" s="70"/>
      <c r="I415" s="70"/>
      <c r="J415" s="70"/>
      <c r="K415" s="70"/>
      <c r="L415" s="70"/>
      <c r="M415" s="70"/>
      <c r="O415" s="70"/>
      <c r="P415" s="70"/>
    </row>
    <row r="416" spans="1:16" x14ac:dyDescent="0.25">
      <c r="A416" s="91"/>
      <c r="B416" s="70"/>
      <c r="C416" s="126"/>
      <c r="D416" s="97"/>
      <c r="E416" s="70"/>
      <c r="F416" s="70"/>
      <c r="G416" s="70"/>
      <c r="H416" s="70"/>
      <c r="I416" s="70"/>
      <c r="J416" s="70"/>
      <c r="K416" s="70"/>
      <c r="L416" s="70"/>
      <c r="M416" s="70"/>
      <c r="O416" s="70"/>
      <c r="P416" s="70"/>
    </row>
    <row r="417" spans="1:16" x14ac:dyDescent="0.25">
      <c r="A417" s="91"/>
      <c r="B417" s="70"/>
      <c r="C417" s="126"/>
      <c r="D417" s="97"/>
      <c r="E417" s="70"/>
      <c r="F417" s="70"/>
      <c r="G417" s="70"/>
      <c r="H417" s="70"/>
      <c r="I417" s="70"/>
      <c r="J417" s="70"/>
      <c r="K417" s="70"/>
      <c r="L417" s="70"/>
      <c r="M417" s="70"/>
      <c r="O417" s="70"/>
      <c r="P417" s="70"/>
    </row>
    <row r="418" spans="1:16" x14ac:dyDescent="0.25">
      <c r="A418" s="91"/>
      <c r="B418" s="70"/>
      <c r="C418" s="126"/>
      <c r="D418" s="97"/>
      <c r="E418" s="70"/>
      <c r="F418" s="70"/>
      <c r="G418" s="70"/>
      <c r="H418" s="70"/>
      <c r="I418" s="70"/>
      <c r="J418" s="70"/>
      <c r="K418" s="70"/>
      <c r="L418" s="70"/>
      <c r="M418" s="70"/>
      <c r="O418" s="70"/>
      <c r="P418" s="70"/>
    </row>
    <row r="419" spans="1:16" x14ac:dyDescent="0.25">
      <c r="A419" s="91"/>
      <c r="B419" s="70"/>
      <c r="C419" s="126"/>
      <c r="D419" s="97"/>
      <c r="E419" s="70"/>
      <c r="F419" s="70"/>
      <c r="G419" s="70"/>
      <c r="H419" s="70"/>
      <c r="I419" s="70"/>
      <c r="J419" s="70"/>
      <c r="K419" s="70"/>
      <c r="L419" s="70"/>
      <c r="M419" s="70"/>
      <c r="O419" s="70"/>
      <c r="P419" s="70"/>
    </row>
    <row r="420" spans="1:16" x14ac:dyDescent="0.25">
      <c r="A420" s="91"/>
      <c r="B420" s="70"/>
      <c r="C420" s="126"/>
      <c r="D420" s="97"/>
      <c r="E420" s="70"/>
      <c r="F420" s="70"/>
      <c r="G420" s="70"/>
      <c r="H420" s="70"/>
      <c r="I420" s="70"/>
      <c r="J420" s="70"/>
      <c r="K420" s="70"/>
      <c r="L420" s="70"/>
      <c r="M420" s="70"/>
      <c r="O420" s="70"/>
      <c r="P420" s="70"/>
    </row>
    <row r="421" spans="1:16" x14ac:dyDescent="0.25">
      <c r="A421" s="91"/>
      <c r="B421" s="70"/>
      <c r="C421" s="126"/>
      <c r="D421" s="97"/>
      <c r="E421" s="70"/>
      <c r="F421" s="70"/>
      <c r="G421" s="70"/>
      <c r="H421" s="70"/>
      <c r="I421" s="70"/>
      <c r="J421" s="70"/>
      <c r="K421" s="70"/>
      <c r="L421" s="70"/>
      <c r="M421" s="70"/>
      <c r="O421" s="70"/>
      <c r="P421" s="70"/>
    </row>
    <row r="422" spans="1:16" x14ac:dyDescent="0.25">
      <c r="A422" s="91"/>
      <c r="B422" s="70"/>
      <c r="C422" s="126"/>
      <c r="D422" s="97"/>
      <c r="E422" s="70"/>
      <c r="F422" s="70"/>
      <c r="G422" s="70"/>
      <c r="H422" s="70"/>
      <c r="I422" s="70"/>
      <c r="J422" s="70"/>
      <c r="K422" s="70"/>
      <c r="L422" s="70"/>
      <c r="M422" s="70"/>
      <c r="O422" s="70"/>
      <c r="P422" s="70"/>
    </row>
    <row r="423" spans="1:16" x14ac:dyDescent="0.25">
      <c r="A423" s="91"/>
      <c r="B423" s="70"/>
      <c r="C423" s="126"/>
      <c r="D423" s="97"/>
      <c r="E423" s="70"/>
      <c r="F423" s="70"/>
      <c r="G423" s="70"/>
      <c r="H423" s="70"/>
      <c r="I423" s="70"/>
      <c r="J423" s="70"/>
      <c r="K423" s="70"/>
      <c r="L423" s="70"/>
      <c r="M423" s="70"/>
      <c r="O423" s="70"/>
      <c r="P423" s="70"/>
    </row>
    <row r="424" spans="1:16" x14ac:dyDescent="0.25">
      <c r="A424" s="91"/>
      <c r="B424" s="70"/>
      <c r="C424" s="126"/>
      <c r="D424" s="97"/>
      <c r="E424" s="70"/>
      <c r="F424" s="70"/>
      <c r="G424" s="70"/>
      <c r="H424" s="70"/>
      <c r="I424" s="70"/>
      <c r="J424" s="70"/>
      <c r="K424" s="70"/>
      <c r="L424" s="70"/>
      <c r="M424" s="70"/>
      <c r="O424" s="70"/>
      <c r="P424" s="70"/>
    </row>
    <row r="425" spans="1:16" x14ac:dyDescent="0.25">
      <c r="A425" s="91"/>
      <c r="B425" s="70"/>
      <c r="C425" s="126"/>
      <c r="D425" s="97"/>
      <c r="E425" s="70"/>
      <c r="F425" s="70"/>
      <c r="G425" s="70"/>
      <c r="H425" s="70"/>
      <c r="I425" s="70"/>
      <c r="J425" s="70"/>
      <c r="K425" s="70"/>
      <c r="L425" s="70"/>
      <c r="M425" s="70"/>
      <c r="O425" s="70"/>
      <c r="P425" s="70"/>
    </row>
    <row r="426" spans="1:16" x14ac:dyDescent="0.25">
      <c r="A426" s="91"/>
      <c r="B426" s="70"/>
      <c r="C426" s="126"/>
      <c r="D426" s="97"/>
      <c r="E426" s="70"/>
      <c r="F426" s="70"/>
      <c r="G426" s="70"/>
      <c r="H426" s="70"/>
      <c r="I426" s="70"/>
      <c r="J426" s="70"/>
      <c r="K426" s="70"/>
      <c r="L426" s="70"/>
      <c r="M426" s="70"/>
      <c r="O426" s="70"/>
      <c r="P426" s="70"/>
    </row>
    <row r="427" spans="1:16" x14ac:dyDescent="0.25">
      <c r="A427" s="91"/>
      <c r="B427" s="70"/>
      <c r="C427" s="126"/>
      <c r="D427" s="97"/>
      <c r="E427" s="70"/>
      <c r="F427" s="70"/>
      <c r="G427" s="70"/>
      <c r="H427" s="70"/>
      <c r="I427" s="70"/>
      <c r="J427" s="70"/>
      <c r="K427" s="70"/>
      <c r="L427" s="70"/>
      <c r="M427" s="70"/>
      <c r="O427" s="70"/>
      <c r="P427" s="70"/>
    </row>
    <row r="428" spans="1:16" x14ac:dyDescent="0.25">
      <c r="A428" s="91"/>
      <c r="B428" s="70"/>
      <c r="C428" s="126"/>
      <c r="D428" s="97"/>
      <c r="E428" s="70"/>
      <c r="F428" s="70"/>
      <c r="G428" s="70"/>
      <c r="H428" s="70"/>
      <c r="I428" s="70"/>
      <c r="J428" s="70"/>
      <c r="K428" s="70"/>
      <c r="L428" s="70"/>
      <c r="M428" s="70"/>
      <c r="O428" s="70"/>
      <c r="P428" s="70"/>
    </row>
  </sheetData>
  <sheetProtection formatCells="0" formatColumns="0" formatRows="0" insertRows="0" deleteRows="0" selectLockedCells="1" sort="0" autoFilter="0"/>
  <autoFilter ref="A14:R106" xr:uid="{00000000-0009-0000-0000-000002000000}"/>
  <mergeCells count="13">
    <mergeCell ref="I13:I14"/>
    <mergeCell ref="A13:A14"/>
    <mergeCell ref="B13:B14"/>
    <mergeCell ref="C13:C14"/>
    <mergeCell ref="G13:H13"/>
    <mergeCell ref="E13:E14"/>
    <mergeCell ref="D13:D14"/>
    <mergeCell ref="F13:F14"/>
    <mergeCell ref="O13:P13"/>
    <mergeCell ref="Q13:R13"/>
    <mergeCell ref="K13:K14"/>
    <mergeCell ref="L13:L14"/>
    <mergeCell ref="N13:N14"/>
  </mergeCells>
  <conditionalFormatting sqref="L33 L21:L25 N15:N25">
    <cfRule type="containsBlanks" priority="160" stopIfTrue="1">
      <formula>LEN(TRIM(L15))=0</formula>
    </cfRule>
  </conditionalFormatting>
  <conditionalFormatting sqref="L29">
    <cfRule type="containsBlanks" priority="125" stopIfTrue="1">
      <formula>LEN(TRIM(L29))=0</formula>
    </cfRule>
  </conditionalFormatting>
  <conditionalFormatting sqref="L15">
    <cfRule type="containsBlanks" priority="43" stopIfTrue="1">
      <formula>LEN(TRIM(L15))=0</formula>
    </cfRule>
  </conditionalFormatting>
  <conditionalFormatting sqref="L15">
    <cfRule type="containsBlanks" priority="37" stopIfTrue="1">
      <formula>LEN(TRIM(L15))=0</formula>
    </cfRule>
  </conditionalFormatting>
  <conditionalFormatting sqref="L16">
    <cfRule type="containsBlanks" priority="27" stopIfTrue="1">
      <formula>LEN(TRIM(L16))=0</formula>
    </cfRule>
  </conditionalFormatting>
  <conditionalFormatting sqref="L16">
    <cfRule type="containsBlanks" priority="24" stopIfTrue="1">
      <formula>LEN(TRIM(L16))=0</formula>
    </cfRule>
  </conditionalFormatting>
  <conditionalFormatting sqref="L17">
    <cfRule type="containsBlanks" priority="20" stopIfTrue="1">
      <formula>LEN(TRIM(L17))=0</formula>
    </cfRule>
  </conditionalFormatting>
  <conditionalFormatting sqref="L18">
    <cfRule type="containsBlanks" priority="17" stopIfTrue="1">
      <formula>LEN(TRIM(L18))=0</formula>
    </cfRule>
  </conditionalFormatting>
  <conditionalFormatting sqref="L19">
    <cfRule type="containsBlanks" priority="8" stopIfTrue="1">
      <formula>LEN(TRIM(L19))=0</formula>
    </cfRule>
  </conditionalFormatting>
  <conditionalFormatting sqref="L20">
    <cfRule type="containsBlanks" priority="4" stopIfTrue="1">
      <formula>LEN(TRIM(L20))=0</formula>
    </cfRule>
  </conditionalFormatting>
  <dataValidations count="5">
    <dataValidation allowBlank="1" showErrorMessage="1" errorTitle="Error" error="Please select an option from the drop down list." sqref="H15:I21 H22:H25 I22:I106 K15:K106" xr:uid="{00000000-0002-0000-0200-000000000000}"/>
    <dataValidation type="list" allowBlank="1" showErrorMessage="1" errorTitle="Error" error="Please select an option from the drop down list." sqref="H26:H106" xr:uid="{00000000-0002-0000-0200-000001000000}">
      <formula1>Occurrences</formula1>
    </dataValidation>
    <dataValidation type="list" allowBlank="1" showInputMessage="1" showErrorMessage="1" sqref="B15:B21 B23:B106" xr:uid="{00000000-0002-0000-0200-000002000000}">
      <formula1>Process</formula1>
    </dataValidation>
    <dataValidation type="list" allowBlank="1" showErrorMessage="1" errorTitle="Error" error="Please select an option from the drop down list." sqref="J15:J106" xr:uid="{00000000-0002-0000-0200-000003000000}">
      <formula1>Potential</formula1>
    </dataValidation>
    <dataValidation type="list" allowBlank="1" showErrorMessage="1" errorTitle="Error" error="Please select an option from the drop down list." sqref="G15:G106" xr:uid="{00000000-0002-0000-0200-000004000000}">
      <formula1>Likelihood</formula1>
    </dataValidation>
  </dataValidations>
  <pageMargins left="0.7" right="0.7" top="0.75" bottom="0.75" header="0.3" footer="0.3"/>
  <pageSetup scale="4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4" stopIfTrue="1" operator="between" id="{259731CE-DE80-4E06-9AB7-EC200BECEFF9}">
            <xm:f>Listas!$C$4</xm:f>
            <xm:f>Listas!$C$2</xm:f>
            <x14:dxf>
              <fill>
                <patternFill>
                  <bgColor rgb="FFFFFF00"/>
                </patternFill>
              </fill>
            </x14:dxf>
          </x14:cfRule>
          <xm:sqref>L33 L21:L25 N15:N25</xm:sqref>
        </x14:conditionalFormatting>
        <x14:conditionalFormatting xmlns:xm="http://schemas.microsoft.com/office/excel/2006/main">
          <x14:cfRule type="expression" priority="173" stopIfTrue="1" id="{4FCA7998-6D93-416C-AC4D-7C3A0130D6F0}">
            <xm:f>$L17&lt;=Listas!$C$4</xm:f>
            <x14:dxf>
              <fill>
                <patternFill>
                  <bgColor theme="0" tint="-0.24994659260841701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</border>
            </x14:dxf>
          </x14:cfRule>
          <xm:sqref>M33:N33 O17</xm:sqref>
        </x14:conditionalFormatting>
        <x14:conditionalFormatting xmlns:xm="http://schemas.microsoft.com/office/excel/2006/main">
          <x14:cfRule type="cellIs" priority="164" stopIfTrue="1" operator="greaterThanOrEqual" id="{EBEAAEC9-CBDA-406F-BBCC-FF04E3EFF825}">
            <xm:f>Listas!$C$2</xm:f>
            <x14:dxf>
              <font>
                <color rgb="FFFFFF00"/>
              </font>
              <fill>
                <patternFill>
                  <bgColor rgb="FFFF0000"/>
                </patternFill>
              </fill>
            </x14:dxf>
          </x14:cfRule>
          <xm:sqref>L33 L21:L25 N15:N25</xm:sqref>
        </x14:conditionalFormatting>
        <x14:conditionalFormatting xmlns:xm="http://schemas.microsoft.com/office/excel/2006/main">
          <x14:cfRule type="cellIs" priority="128" stopIfTrue="1" operator="between" id="{90D32903-21E6-4D33-B957-79AFD1D90394}">
            <xm:f>Listas!$C$4</xm:f>
            <xm:f>Listas!$C$2</xm:f>
            <x14:dxf>
              <fill>
                <patternFill>
                  <bgColor rgb="FFFFFF00"/>
                </patternFill>
              </fill>
            </x14:dxf>
          </x14:cfRule>
          <xm:sqref>L29</xm:sqref>
        </x14:conditionalFormatting>
        <x14:conditionalFormatting xmlns:xm="http://schemas.microsoft.com/office/excel/2006/main">
          <x14:cfRule type="expression" priority="127" stopIfTrue="1" id="{D84D6332-EC5F-4F0B-BD96-B98B21469A88}">
            <xm:f>$L29&lt;=Listas!$C$4</xm:f>
            <x14:dxf>
              <fill>
                <patternFill>
                  <bgColor theme="0" tint="-0.24994659260841701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</border>
            </x14:dxf>
          </x14:cfRule>
          <xm:sqref>M29:N29</xm:sqref>
        </x14:conditionalFormatting>
        <x14:conditionalFormatting xmlns:xm="http://schemas.microsoft.com/office/excel/2006/main">
          <x14:cfRule type="cellIs" priority="126" stopIfTrue="1" operator="greaterThanOrEqual" id="{EFBE08C5-BDC2-42AA-AED7-A89B592AA036}">
            <xm:f>Listas!$C$2</xm:f>
            <x14:dxf>
              <font>
                <color rgb="FFFFFF00"/>
              </font>
              <fill>
                <patternFill>
                  <bgColor rgb="FFFF0000"/>
                </patternFill>
              </fill>
            </x14:dxf>
          </x14:cfRule>
          <xm:sqref>L29</xm:sqref>
        </x14:conditionalFormatting>
        <x14:conditionalFormatting xmlns:xm="http://schemas.microsoft.com/office/excel/2006/main">
          <x14:cfRule type="cellIs" priority="46" stopIfTrue="1" operator="between" id="{97951FCB-890F-4714-9125-C511331A1AAD}">
            <xm:f>Listas!$C$4</xm:f>
            <xm:f>Listas!$C$2</xm:f>
            <x14:dxf>
              <fill>
                <patternFill>
                  <bgColor rgb="FFFFFF00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cellIs" priority="44" stopIfTrue="1" operator="greaterThanOrEqual" id="{0CCDBF4F-CDEA-4530-806A-D6C707396A37}">
            <xm:f>Listas!$C$2</xm:f>
            <x14:dxf>
              <font>
                <color rgb="FFFFFF00"/>
              </font>
              <fill>
                <patternFill>
                  <bgColor rgb="FFFF0000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cellIs" priority="39" stopIfTrue="1" operator="between" id="{08F87A15-BA99-40AA-8B67-E0EE58A9D1E4}">
            <xm:f>Listas!$C$4</xm:f>
            <xm:f>Listas!$C$2</xm:f>
            <x14:dxf>
              <fill>
                <patternFill>
                  <bgColor rgb="FFFFFF00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cellIs" priority="38" stopIfTrue="1" operator="greaterThanOrEqual" id="{FEB24F68-5A78-4CA5-BE3A-0A3F14776A08}">
            <xm:f>Listas!$C$2</xm:f>
            <x14:dxf>
              <font>
                <color rgb="FFFFFF00"/>
              </font>
              <fill>
                <patternFill>
                  <bgColor rgb="FFFF0000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cellIs" priority="29" stopIfTrue="1" operator="between" id="{4DED6CD0-4559-48CD-8F5B-F2A6EC6B7671}">
            <xm:f>Listas!$C$4</xm:f>
            <xm:f>Listas!$C$2</xm:f>
            <x14:dxf>
              <fill>
                <patternFill>
                  <bgColor rgb="FFFFFF00"/>
                </patternFill>
              </fill>
            </x14:dxf>
          </x14:cfRule>
          <xm:sqref>L16</xm:sqref>
        </x14:conditionalFormatting>
        <x14:conditionalFormatting xmlns:xm="http://schemas.microsoft.com/office/excel/2006/main">
          <x14:cfRule type="cellIs" priority="28" stopIfTrue="1" operator="greaterThanOrEqual" id="{F6B15073-9EED-4ED1-97DC-1DF1DB8C1A81}">
            <xm:f>Listas!$C$2</xm:f>
            <x14:dxf>
              <font>
                <color rgb="FFFFFF00"/>
              </font>
              <fill>
                <patternFill>
                  <bgColor rgb="FFFF0000"/>
                </patternFill>
              </fill>
            </x14:dxf>
          </x14:cfRule>
          <xm:sqref>L16</xm:sqref>
        </x14:conditionalFormatting>
        <x14:conditionalFormatting xmlns:xm="http://schemas.microsoft.com/office/excel/2006/main">
          <x14:cfRule type="cellIs" priority="26" stopIfTrue="1" operator="between" id="{83CAF88E-4284-4D72-92C5-33199D2C9C31}">
            <xm:f>Listas!$C$4</xm:f>
            <xm:f>Listas!$C$2</xm:f>
            <x14:dxf>
              <fill>
                <patternFill>
                  <bgColor rgb="FFFFFF00"/>
                </patternFill>
              </fill>
            </x14:dxf>
          </x14:cfRule>
          <xm:sqref>L16</xm:sqref>
        </x14:conditionalFormatting>
        <x14:conditionalFormatting xmlns:xm="http://schemas.microsoft.com/office/excel/2006/main">
          <x14:cfRule type="cellIs" priority="25" stopIfTrue="1" operator="greaterThanOrEqual" id="{728ACFBA-C29A-4680-8967-A9062A4F1E8D}">
            <xm:f>Listas!$C$2</xm:f>
            <x14:dxf>
              <font>
                <color rgb="FFFFFF00"/>
              </font>
              <fill>
                <patternFill>
                  <bgColor rgb="FFFF0000"/>
                </patternFill>
              </fill>
            </x14:dxf>
          </x14:cfRule>
          <xm:sqref>L16</xm:sqref>
        </x14:conditionalFormatting>
        <x14:conditionalFormatting xmlns:xm="http://schemas.microsoft.com/office/excel/2006/main">
          <x14:cfRule type="cellIs" priority="23" stopIfTrue="1" operator="between" id="{E93BEF69-8975-40D3-A144-D5D1D0F3CCDC}">
            <xm:f>Listas!$C$4</xm:f>
            <xm:f>Listas!$C$2</xm:f>
            <x14:dxf>
              <fill>
                <patternFill>
                  <bgColor rgb="FFFFFF00"/>
                </patternFill>
              </fill>
            </x14:dxf>
          </x14:cfRule>
          <xm:sqref>L17</xm:sqref>
        </x14:conditionalFormatting>
        <x14:conditionalFormatting xmlns:xm="http://schemas.microsoft.com/office/excel/2006/main">
          <x14:cfRule type="cellIs" priority="21" stopIfTrue="1" operator="greaterThanOrEqual" id="{39A5CA4B-DCB4-49D7-80E3-8C9FB23DEE1C}">
            <xm:f>Listas!$C$2</xm:f>
            <x14:dxf>
              <font>
                <color rgb="FFFFFF00"/>
              </font>
              <fill>
                <patternFill>
                  <bgColor rgb="FFFF0000"/>
                </patternFill>
              </fill>
            </x14:dxf>
          </x14:cfRule>
          <xm:sqref>L17</xm:sqref>
        </x14:conditionalFormatting>
        <x14:conditionalFormatting xmlns:xm="http://schemas.microsoft.com/office/excel/2006/main">
          <x14:cfRule type="cellIs" priority="19" stopIfTrue="1" operator="between" id="{68DEE692-D7C6-4707-9591-EA17B6918BE2}">
            <xm:f>Listas!$C$4</xm:f>
            <xm:f>Listas!$C$2</xm:f>
            <x14:dxf>
              <fill>
                <patternFill>
                  <bgColor rgb="FFFFFF00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cellIs" priority="18" stopIfTrue="1" operator="greaterThanOrEqual" id="{90798A95-A156-4714-8F81-5B8DA34172F9}">
            <xm:f>Listas!$C$2</xm:f>
            <x14:dxf>
              <font>
                <color rgb="FFFFFF00"/>
              </font>
              <fill>
                <patternFill>
                  <bgColor rgb="FFFF0000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cellIs" priority="10" stopIfTrue="1" operator="between" id="{3DB5E4FD-F684-48DD-B16C-927A02E50207}">
            <xm:f>Listas!$C$4</xm:f>
            <xm:f>Listas!$C$2</xm:f>
            <x14:dxf>
              <fill>
                <patternFill>
                  <bgColor rgb="FFFFFF00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cellIs" priority="9" stopIfTrue="1" operator="greaterThanOrEqual" id="{1D4482BF-96A7-4852-A792-B5C2FDE48E2E}">
            <xm:f>Listas!$C$2</xm:f>
            <x14:dxf>
              <font>
                <color rgb="FFFFFF00"/>
              </font>
              <fill>
                <patternFill>
                  <bgColor rgb="FFFF0000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cellIs" priority="7" stopIfTrue="1" operator="between" id="{445DFFB7-2A29-4DDE-8A93-69204DC03284}">
            <xm:f>Listas!$C$4</xm:f>
            <xm:f>Listas!$C$2</xm:f>
            <x14:dxf>
              <fill>
                <patternFill>
                  <bgColor rgb="FFFFFF00"/>
                </patternFill>
              </fill>
            </x14:dxf>
          </x14:cfRule>
          <xm:sqref>L20</xm:sqref>
        </x14:conditionalFormatting>
        <x14:conditionalFormatting xmlns:xm="http://schemas.microsoft.com/office/excel/2006/main">
          <x14:cfRule type="expression" priority="6" stopIfTrue="1" id="{9662B0B7-A853-4B9A-82EB-FC8E3C69301E}">
            <xm:f>$L20&lt;=Listas!$C$4</xm:f>
            <x14:dxf>
              <fill>
                <patternFill>
                  <bgColor theme="0" tint="-0.24994659260841701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</border>
            </x14:dxf>
          </x14:cfRule>
          <xm:sqref>O20</xm:sqref>
        </x14:conditionalFormatting>
        <x14:conditionalFormatting xmlns:xm="http://schemas.microsoft.com/office/excel/2006/main">
          <x14:cfRule type="cellIs" priority="5" stopIfTrue="1" operator="greaterThanOrEqual" id="{9E74C8BD-0EEF-4E9A-92CC-85679427C002}">
            <xm:f>Listas!$C$2</xm:f>
            <x14:dxf>
              <font>
                <color rgb="FFFFFF00"/>
              </font>
              <fill>
                <patternFill>
                  <bgColor rgb="FFFF0000"/>
                </patternFill>
              </fill>
            </x14:dxf>
          </x14:cfRule>
          <xm:sqref>L20</xm:sqref>
        </x14:conditionalFormatting>
        <x14:conditionalFormatting xmlns:xm="http://schemas.microsoft.com/office/excel/2006/main">
          <x14:cfRule type="expression" priority="2" stopIfTrue="1" id="{A3F235E2-EB8F-47B3-9BE0-34295C7DCD96}">
            <xm:f>$L15&lt;=Listas!$C$4</xm:f>
            <x14:dxf>
              <fill>
                <patternFill>
                  <bgColor theme="0" tint="-0.24994659260841701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</border>
            </x14:dxf>
          </x14:cfRule>
          <xm:sqref>O15</xm:sqref>
        </x14:conditionalFormatting>
        <x14:conditionalFormatting xmlns:xm="http://schemas.microsoft.com/office/excel/2006/main">
          <x14:cfRule type="expression" priority="1" stopIfTrue="1" id="{5C5A907C-133E-4A21-A370-84CA362AF5D5}">
            <xm:f>$L15&lt;=Listas!$C$4</xm:f>
            <x14:dxf>
              <fill>
                <patternFill>
                  <bgColor theme="0" tint="-0.24994659260841701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</border>
            </x14:dxf>
          </x14:cfRule>
          <xm:sqref>Q15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6000000}">
          <x14:formula1>
            <xm:f>'Lista 2'!$B$2:$B$3</xm:f>
          </x14:formula1>
          <xm:sqref>F15:F22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26"/>
  <sheetViews>
    <sheetView showGridLines="0" topLeftCell="B13" zoomScale="73" zoomScaleNormal="73" zoomScalePageLayoutView="125" workbookViewId="0">
      <selection activeCell="B21" sqref="B21"/>
    </sheetView>
  </sheetViews>
  <sheetFormatPr baseColWidth="10" defaultRowHeight="15" x14ac:dyDescent="0.25"/>
  <cols>
    <col min="1" max="1" width="41.42578125" customWidth="1"/>
    <col min="2" max="2" width="14.42578125" customWidth="1"/>
    <col min="3" max="3" width="49.85546875" customWidth="1"/>
    <col min="4" max="4" width="11.28515625" customWidth="1"/>
    <col min="5" max="5" width="24.140625" customWidth="1"/>
    <col min="6" max="6" width="3.85546875" style="44" bestFit="1" customWidth="1"/>
    <col min="7" max="7" width="25.42578125" customWidth="1"/>
    <col min="8" max="8" width="4.42578125" style="50" customWidth="1"/>
    <col min="9" max="9" width="25.42578125" customWidth="1"/>
    <col min="10" max="10" width="4.5703125" style="50" customWidth="1"/>
    <col min="11" max="11" width="22.5703125" customWidth="1"/>
    <col min="12" max="12" width="4.140625" style="49" customWidth="1"/>
    <col min="13" max="13" width="23.140625" customWidth="1"/>
    <col min="14" max="14" width="4.42578125" customWidth="1"/>
    <col min="15" max="15" width="12.42578125" hidden="1" customWidth="1"/>
    <col min="16" max="16" width="8.42578125" hidden="1" customWidth="1"/>
    <col min="17" max="17" width="12.42578125" hidden="1" customWidth="1"/>
    <col min="18" max="18" width="8.42578125" hidden="1" customWidth="1"/>
    <col min="19" max="19" width="12.42578125" hidden="1" customWidth="1"/>
    <col min="20" max="20" width="8.42578125" hidden="1" customWidth="1"/>
    <col min="21" max="21" width="12.42578125" hidden="1" customWidth="1"/>
    <col min="22" max="22" width="8.42578125" hidden="1" customWidth="1"/>
    <col min="23" max="23" width="12.42578125" hidden="1" customWidth="1"/>
    <col min="24" max="24" width="8.42578125" hidden="1" customWidth="1"/>
    <col min="25" max="25" width="12.42578125" hidden="1" customWidth="1"/>
    <col min="26" max="26" width="8.42578125" hidden="1" customWidth="1"/>
    <col min="27" max="27" width="11.42578125" hidden="1" customWidth="1"/>
    <col min="28" max="28" width="7.85546875" hidden="1" customWidth="1"/>
    <col min="29" max="29" width="12.42578125" style="44" bestFit="1" customWidth="1"/>
    <col min="30" max="30" width="16.140625" style="44" bestFit="1" customWidth="1"/>
    <col min="31" max="31" width="10.85546875" style="44" customWidth="1"/>
    <col min="256" max="256" width="36" bestFit="1" customWidth="1"/>
    <col min="257" max="257" width="12.42578125" bestFit="1" customWidth="1"/>
    <col min="258" max="258" width="8.140625" bestFit="1" customWidth="1"/>
    <col min="259" max="259" width="36" bestFit="1" customWidth="1"/>
    <col min="260" max="260" width="2" bestFit="1" customWidth="1"/>
    <col min="261" max="261" width="3" bestFit="1" customWidth="1"/>
    <col min="262" max="263" width="2" bestFit="1" customWidth="1"/>
    <col min="264" max="264" width="3" bestFit="1" customWidth="1"/>
    <col min="265" max="281" width="2" customWidth="1"/>
    <col min="282" max="282" width="3" bestFit="1" customWidth="1"/>
    <col min="283" max="283" width="2.42578125" customWidth="1"/>
    <col min="284" max="284" width="24.42578125" bestFit="1" customWidth="1"/>
    <col min="285" max="285" width="14.140625" bestFit="1" customWidth="1"/>
    <col min="286" max="286" width="18.42578125" bestFit="1" customWidth="1"/>
    <col min="287" max="287" width="14.42578125" bestFit="1" customWidth="1"/>
    <col min="512" max="512" width="36" bestFit="1" customWidth="1"/>
    <col min="513" max="513" width="12.42578125" bestFit="1" customWidth="1"/>
    <col min="514" max="514" width="8.140625" bestFit="1" customWidth="1"/>
    <col min="515" max="515" width="36" bestFit="1" customWidth="1"/>
    <col min="516" max="516" width="2" bestFit="1" customWidth="1"/>
    <col min="517" max="517" width="3" bestFit="1" customWidth="1"/>
    <col min="518" max="519" width="2" bestFit="1" customWidth="1"/>
    <col min="520" max="520" width="3" bestFit="1" customWidth="1"/>
    <col min="521" max="537" width="2" customWidth="1"/>
    <col min="538" max="538" width="3" bestFit="1" customWidth="1"/>
    <col min="539" max="539" width="2.42578125" customWidth="1"/>
    <col min="540" max="540" width="24.42578125" bestFit="1" customWidth="1"/>
    <col min="541" max="541" width="14.140625" bestFit="1" customWidth="1"/>
    <col min="542" max="542" width="18.42578125" bestFit="1" customWidth="1"/>
    <col min="543" max="543" width="14.42578125" bestFit="1" customWidth="1"/>
    <col min="768" max="768" width="36" bestFit="1" customWidth="1"/>
    <col min="769" max="769" width="12.42578125" bestFit="1" customWidth="1"/>
    <col min="770" max="770" width="8.140625" bestFit="1" customWidth="1"/>
    <col min="771" max="771" width="36" bestFit="1" customWidth="1"/>
    <col min="772" max="772" width="2" bestFit="1" customWidth="1"/>
    <col min="773" max="773" width="3" bestFit="1" customWidth="1"/>
    <col min="774" max="775" width="2" bestFit="1" customWidth="1"/>
    <col min="776" max="776" width="3" bestFit="1" customWidth="1"/>
    <col min="777" max="793" width="2" customWidth="1"/>
    <col min="794" max="794" width="3" bestFit="1" customWidth="1"/>
    <col min="795" max="795" width="2.42578125" customWidth="1"/>
    <col min="796" max="796" width="24.42578125" bestFit="1" customWidth="1"/>
    <col min="797" max="797" width="14.140625" bestFit="1" customWidth="1"/>
    <col min="798" max="798" width="18.42578125" bestFit="1" customWidth="1"/>
    <col min="799" max="799" width="14.42578125" bestFit="1" customWidth="1"/>
    <col min="1024" max="1024" width="36" bestFit="1" customWidth="1"/>
    <col min="1025" max="1025" width="12.42578125" bestFit="1" customWidth="1"/>
    <col min="1026" max="1026" width="8.140625" bestFit="1" customWidth="1"/>
    <col min="1027" max="1027" width="36" bestFit="1" customWidth="1"/>
    <col min="1028" max="1028" width="2" bestFit="1" customWidth="1"/>
    <col min="1029" max="1029" width="3" bestFit="1" customWidth="1"/>
    <col min="1030" max="1031" width="2" bestFit="1" customWidth="1"/>
    <col min="1032" max="1032" width="3" bestFit="1" customWidth="1"/>
    <col min="1033" max="1049" width="2" customWidth="1"/>
    <col min="1050" max="1050" width="3" bestFit="1" customWidth="1"/>
    <col min="1051" max="1051" width="2.42578125" customWidth="1"/>
    <col min="1052" max="1052" width="24.42578125" bestFit="1" customWidth="1"/>
    <col min="1053" max="1053" width="14.140625" bestFit="1" customWidth="1"/>
    <col min="1054" max="1054" width="18.42578125" bestFit="1" customWidth="1"/>
    <col min="1055" max="1055" width="14.42578125" bestFit="1" customWidth="1"/>
    <col min="1280" max="1280" width="36" bestFit="1" customWidth="1"/>
    <col min="1281" max="1281" width="12.42578125" bestFit="1" customWidth="1"/>
    <col min="1282" max="1282" width="8.140625" bestFit="1" customWidth="1"/>
    <col min="1283" max="1283" width="36" bestFit="1" customWidth="1"/>
    <col min="1284" max="1284" width="2" bestFit="1" customWidth="1"/>
    <col min="1285" max="1285" width="3" bestFit="1" customWidth="1"/>
    <col min="1286" max="1287" width="2" bestFit="1" customWidth="1"/>
    <col min="1288" max="1288" width="3" bestFit="1" customWidth="1"/>
    <col min="1289" max="1305" width="2" customWidth="1"/>
    <col min="1306" max="1306" width="3" bestFit="1" customWidth="1"/>
    <col min="1307" max="1307" width="2.42578125" customWidth="1"/>
    <col min="1308" max="1308" width="24.42578125" bestFit="1" customWidth="1"/>
    <col min="1309" max="1309" width="14.140625" bestFit="1" customWidth="1"/>
    <col min="1310" max="1310" width="18.42578125" bestFit="1" customWidth="1"/>
    <col min="1311" max="1311" width="14.42578125" bestFit="1" customWidth="1"/>
    <col min="1536" max="1536" width="36" bestFit="1" customWidth="1"/>
    <col min="1537" max="1537" width="12.42578125" bestFit="1" customWidth="1"/>
    <col min="1538" max="1538" width="8.140625" bestFit="1" customWidth="1"/>
    <col min="1539" max="1539" width="36" bestFit="1" customWidth="1"/>
    <col min="1540" max="1540" width="2" bestFit="1" customWidth="1"/>
    <col min="1541" max="1541" width="3" bestFit="1" customWidth="1"/>
    <col min="1542" max="1543" width="2" bestFit="1" customWidth="1"/>
    <col min="1544" max="1544" width="3" bestFit="1" customWidth="1"/>
    <col min="1545" max="1561" width="2" customWidth="1"/>
    <col min="1562" max="1562" width="3" bestFit="1" customWidth="1"/>
    <col min="1563" max="1563" width="2.42578125" customWidth="1"/>
    <col min="1564" max="1564" width="24.42578125" bestFit="1" customWidth="1"/>
    <col min="1565" max="1565" width="14.140625" bestFit="1" customWidth="1"/>
    <col min="1566" max="1566" width="18.42578125" bestFit="1" customWidth="1"/>
    <col min="1567" max="1567" width="14.42578125" bestFit="1" customWidth="1"/>
    <col min="1792" max="1792" width="36" bestFit="1" customWidth="1"/>
    <col min="1793" max="1793" width="12.42578125" bestFit="1" customWidth="1"/>
    <col min="1794" max="1794" width="8.140625" bestFit="1" customWidth="1"/>
    <col min="1795" max="1795" width="36" bestFit="1" customWidth="1"/>
    <col min="1796" max="1796" width="2" bestFit="1" customWidth="1"/>
    <col min="1797" max="1797" width="3" bestFit="1" customWidth="1"/>
    <col min="1798" max="1799" width="2" bestFit="1" customWidth="1"/>
    <col min="1800" max="1800" width="3" bestFit="1" customWidth="1"/>
    <col min="1801" max="1817" width="2" customWidth="1"/>
    <col min="1818" max="1818" width="3" bestFit="1" customWidth="1"/>
    <col min="1819" max="1819" width="2.42578125" customWidth="1"/>
    <col min="1820" max="1820" width="24.42578125" bestFit="1" customWidth="1"/>
    <col min="1821" max="1821" width="14.140625" bestFit="1" customWidth="1"/>
    <col min="1822" max="1822" width="18.42578125" bestFit="1" customWidth="1"/>
    <col min="1823" max="1823" width="14.42578125" bestFit="1" customWidth="1"/>
    <col min="2048" max="2048" width="36" bestFit="1" customWidth="1"/>
    <col min="2049" max="2049" width="12.42578125" bestFit="1" customWidth="1"/>
    <col min="2050" max="2050" width="8.140625" bestFit="1" customWidth="1"/>
    <col min="2051" max="2051" width="36" bestFit="1" customWidth="1"/>
    <col min="2052" max="2052" width="2" bestFit="1" customWidth="1"/>
    <col min="2053" max="2053" width="3" bestFit="1" customWidth="1"/>
    <col min="2054" max="2055" width="2" bestFit="1" customWidth="1"/>
    <col min="2056" max="2056" width="3" bestFit="1" customWidth="1"/>
    <col min="2057" max="2073" width="2" customWidth="1"/>
    <col min="2074" max="2074" width="3" bestFit="1" customWidth="1"/>
    <col min="2075" max="2075" width="2.42578125" customWidth="1"/>
    <col min="2076" max="2076" width="24.42578125" bestFit="1" customWidth="1"/>
    <col min="2077" max="2077" width="14.140625" bestFit="1" customWidth="1"/>
    <col min="2078" max="2078" width="18.42578125" bestFit="1" customWidth="1"/>
    <col min="2079" max="2079" width="14.42578125" bestFit="1" customWidth="1"/>
    <col min="2304" max="2304" width="36" bestFit="1" customWidth="1"/>
    <col min="2305" max="2305" width="12.42578125" bestFit="1" customWidth="1"/>
    <col min="2306" max="2306" width="8.140625" bestFit="1" customWidth="1"/>
    <col min="2307" max="2307" width="36" bestFit="1" customWidth="1"/>
    <col min="2308" max="2308" width="2" bestFit="1" customWidth="1"/>
    <col min="2309" max="2309" width="3" bestFit="1" customWidth="1"/>
    <col min="2310" max="2311" width="2" bestFit="1" customWidth="1"/>
    <col min="2312" max="2312" width="3" bestFit="1" customWidth="1"/>
    <col min="2313" max="2329" width="2" customWidth="1"/>
    <col min="2330" max="2330" width="3" bestFit="1" customWidth="1"/>
    <col min="2331" max="2331" width="2.42578125" customWidth="1"/>
    <col min="2332" max="2332" width="24.42578125" bestFit="1" customWidth="1"/>
    <col min="2333" max="2333" width="14.140625" bestFit="1" customWidth="1"/>
    <col min="2334" max="2334" width="18.42578125" bestFit="1" customWidth="1"/>
    <col min="2335" max="2335" width="14.42578125" bestFit="1" customWidth="1"/>
    <col min="2560" max="2560" width="36" bestFit="1" customWidth="1"/>
    <col min="2561" max="2561" width="12.42578125" bestFit="1" customWidth="1"/>
    <col min="2562" max="2562" width="8.140625" bestFit="1" customWidth="1"/>
    <col min="2563" max="2563" width="36" bestFit="1" customWidth="1"/>
    <col min="2564" max="2564" width="2" bestFit="1" customWidth="1"/>
    <col min="2565" max="2565" width="3" bestFit="1" customWidth="1"/>
    <col min="2566" max="2567" width="2" bestFit="1" customWidth="1"/>
    <col min="2568" max="2568" width="3" bestFit="1" customWidth="1"/>
    <col min="2569" max="2585" width="2" customWidth="1"/>
    <col min="2586" max="2586" width="3" bestFit="1" customWidth="1"/>
    <col min="2587" max="2587" width="2.42578125" customWidth="1"/>
    <col min="2588" max="2588" width="24.42578125" bestFit="1" customWidth="1"/>
    <col min="2589" max="2589" width="14.140625" bestFit="1" customWidth="1"/>
    <col min="2590" max="2590" width="18.42578125" bestFit="1" customWidth="1"/>
    <col min="2591" max="2591" width="14.42578125" bestFit="1" customWidth="1"/>
    <col min="2816" max="2816" width="36" bestFit="1" customWidth="1"/>
    <col min="2817" max="2817" width="12.42578125" bestFit="1" customWidth="1"/>
    <col min="2818" max="2818" width="8.140625" bestFit="1" customWidth="1"/>
    <col min="2819" max="2819" width="36" bestFit="1" customWidth="1"/>
    <col min="2820" max="2820" width="2" bestFit="1" customWidth="1"/>
    <col min="2821" max="2821" width="3" bestFit="1" customWidth="1"/>
    <col min="2822" max="2823" width="2" bestFit="1" customWidth="1"/>
    <col min="2824" max="2824" width="3" bestFit="1" customWidth="1"/>
    <col min="2825" max="2841" width="2" customWidth="1"/>
    <col min="2842" max="2842" width="3" bestFit="1" customWidth="1"/>
    <col min="2843" max="2843" width="2.42578125" customWidth="1"/>
    <col min="2844" max="2844" width="24.42578125" bestFit="1" customWidth="1"/>
    <col min="2845" max="2845" width="14.140625" bestFit="1" customWidth="1"/>
    <col min="2846" max="2846" width="18.42578125" bestFit="1" customWidth="1"/>
    <col min="2847" max="2847" width="14.42578125" bestFit="1" customWidth="1"/>
    <col min="3072" max="3072" width="36" bestFit="1" customWidth="1"/>
    <col min="3073" max="3073" width="12.42578125" bestFit="1" customWidth="1"/>
    <col min="3074" max="3074" width="8.140625" bestFit="1" customWidth="1"/>
    <col min="3075" max="3075" width="36" bestFit="1" customWidth="1"/>
    <col min="3076" max="3076" width="2" bestFit="1" customWidth="1"/>
    <col min="3077" max="3077" width="3" bestFit="1" customWidth="1"/>
    <col min="3078" max="3079" width="2" bestFit="1" customWidth="1"/>
    <col min="3080" max="3080" width="3" bestFit="1" customWidth="1"/>
    <col min="3081" max="3097" width="2" customWidth="1"/>
    <col min="3098" max="3098" width="3" bestFit="1" customWidth="1"/>
    <col min="3099" max="3099" width="2.42578125" customWidth="1"/>
    <col min="3100" max="3100" width="24.42578125" bestFit="1" customWidth="1"/>
    <col min="3101" max="3101" width="14.140625" bestFit="1" customWidth="1"/>
    <col min="3102" max="3102" width="18.42578125" bestFit="1" customWidth="1"/>
    <col min="3103" max="3103" width="14.42578125" bestFit="1" customWidth="1"/>
    <col min="3328" max="3328" width="36" bestFit="1" customWidth="1"/>
    <col min="3329" max="3329" width="12.42578125" bestFit="1" customWidth="1"/>
    <col min="3330" max="3330" width="8.140625" bestFit="1" customWidth="1"/>
    <col min="3331" max="3331" width="36" bestFit="1" customWidth="1"/>
    <col min="3332" max="3332" width="2" bestFit="1" customWidth="1"/>
    <col min="3333" max="3333" width="3" bestFit="1" customWidth="1"/>
    <col min="3334" max="3335" width="2" bestFit="1" customWidth="1"/>
    <col min="3336" max="3336" width="3" bestFit="1" customWidth="1"/>
    <col min="3337" max="3353" width="2" customWidth="1"/>
    <col min="3354" max="3354" width="3" bestFit="1" customWidth="1"/>
    <col min="3355" max="3355" width="2.42578125" customWidth="1"/>
    <col min="3356" max="3356" width="24.42578125" bestFit="1" customWidth="1"/>
    <col min="3357" max="3357" width="14.140625" bestFit="1" customWidth="1"/>
    <col min="3358" max="3358" width="18.42578125" bestFit="1" customWidth="1"/>
    <col min="3359" max="3359" width="14.42578125" bestFit="1" customWidth="1"/>
    <col min="3584" max="3584" width="36" bestFit="1" customWidth="1"/>
    <col min="3585" max="3585" width="12.42578125" bestFit="1" customWidth="1"/>
    <col min="3586" max="3586" width="8.140625" bestFit="1" customWidth="1"/>
    <col min="3587" max="3587" width="36" bestFit="1" customWidth="1"/>
    <col min="3588" max="3588" width="2" bestFit="1" customWidth="1"/>
    <col min="3589" max="3589" width="3" bestFit="1" customWidth="1"/>
    <col min="3590" max="3591" width="2" bestFit="1" customWidth="1"/>
    <col min="3592" max="3592" width="3" bestFit="1" customWidth="1"/>
    <col min="3593" max="3609" width="2" customWidth="1"/>
    <col min="3610" max="3610" width="3" bestFit="1" customWidth="1"/>
    <col min="3611" max="3611" width="2.42578125" customWidth="1"/>
    <col min="3612" max="3612" width="24.42578125" bestFit="1" customWidth="1"/>
    <col min="3613" max="3613" width="14.140625" bestFit="1" customWidth="1"/>
    <col min="3614" max="3614" width="18.42578125" bestFit="1" customWidth="1"/>
    <col min="3615" max="3615" width="14.42578125" bestFit="1" customWidth="1"/>
    <col min="3840" max="3840" width="36" bestFit="1" customWidth="1"/>
    <col min="3841" max="3841" width="12.42578125" bestFit="1" customWidth="1"/>
    <col min="3842" max="3842" width="8.140625" bestFit="1" customWidth="1"/>
    <col min="3843" max="3843" width="36" bestFit="1" customWidth="1"/>
    <col min="3844" max="3844" width="2" bestFit="1" customWidth="1"/>
    <col min="3845" max="3845" width="3" bestFit="1" customWidth="1"/>
    <col min="3846" max="3847" width="2" bestFit="1" customWidth="1"/>
    <col min="3848" max="3848" width="3" bestFit="1" customWidth="1"/>
    <col min="3849" max="3865" width="2" customWidth="1"/>
    <col min="3866" max="3866" width="3" bestFit="1" customWidth="1"/>
    <col min="3867" max="3867" width="2.42578125" customWidth="1"/>
    <col min="3868" max="3868" width="24.42578125" bestFit="1" customWidth="1"/>
    <col min="3869" max="3869" width="14.140625" bestFit="1" customWidth="1"/>
    <col min="3870" max="3870" width="18.42578125" bestFit="1" customWidth="1"/>
    <col min="3871" max="3871" width="14.42578125" bestFit="1" customWidth="1"/>
    <col min="4096" max="4096" width="36" bestFit="1" customWidth="1"/>
    <col min="4097" max="4097" width="12.42578125" bestFit="1" customWidth="1"/>
    <col min="4098" max="4098" width="8.140625" bestFit="1" customWidth="1"/>
    <col min="4099" max="4099" width="36" bestFit="1" customWidth="1"/>
    <col min="4100" max="4100" width="2" bestFit="1" customWidth="1"/>
    <col min="4101" max="4101" width="3" bestFit="1" customWidth="1"/>
    <col min="4102" max="4103" width="2" bestFit="1" customWidth="1"/>
    <col min="4104" max="4104" width="3" bestFit="1" customWidth="1"/>
    <col min="4105" max="4121" width="2" customWidth="1"/>
    <col min="4122" max="4122" width="3" bestFit="1" customWidth="1"/>
    <col min="4123" max="4123" width="2.42578125" customWidth="1"/>
    <col min="4124" max="4124" width="24.42578125" bestFit="1" customWidth="1"/>
    <col min="4125" max="4125" width="14.140625" bestFit="1" customWidth="1"/>
    <col min="4126" max="4126" width="18.42578125" bestFit="1" customWidth="1"/>
    <col min="4127" max="4127" width="14.42578125" bestFit="1" customWidth="1"/>
    <col min="4352" max="4352" width="36" bestFit="1" customWidth="1"/>
    <col min="4353" max="4353" width="12.42578125" bestFit="1" customWidth="1"/>
    <col min="4354" max="4354" width="8.140625" bestFit="1" customWidth="1"/>
    <col min="4355" max="4355" width="36" bestFit="1" customWidth="1"/>
    <col min="4356" max="4356" width="2" bestFit="1" customWidth="1"/>
    <col min="4357" max="4357" width="3" bestFit="1" customWidth="1"/>
    <col min="4358" max="4359" width="2" bestFit="1" customWidth="1"/>
    <col min="4360" max="4360" width="3" bestFit="1" customWidth="1"/>
    <col min="4361" max="4377" width="2" customWidth="1"/>
    <col min="4378" max="4378" width="3" bestFit="1" customWidth="1"/>
    <col min="4379" max="4379" width="2.42578125" customWidth="1"/>
    <col min="4380" max="4380" width="24.42578125" bestFit="1" customWidth="1"/>
    <col min="4381" max="4381" width="14.140625" bestFit="1" customWidth="1"/>
    <col min="4382" max="4382" width="18.42578125" bestFit="1" customWidth="1"/>
    <col min="4383" max="4383" width="14.42578125" bestFit="1" customWidth="1"/>
    <col min="4608" max="4608" width="36" bestFit="1" customWidth="1"/>
    <col min="4609" max="4609" width="12.42578125" bestFit="1" customWidth="1"/>
    <col min="4610" max="4610" width="8.140625" bestFit="1" customWidth="1"/>
    <col min="4611" max="4611" width="36" bestFit="1" customWidth="1"/>
    <col min="4612" max="4612" width="2" bestFit="1" customWidth="1"/>
    <col min="4613" max="4613" width="3" bestFit="1" customWidth="1"/>
    <col min="4614" max="4615" width="2" bestFit="1" customWidth="1"/>
    <col min="4616" max="4616" width="3" bestFit="1" customWidth="1"/>
    <col min="4617" max="4633" width="2" customWidth="1"/>
    <col min="4634" max="4634" width="3" bestFit="1" customWidth="1"/>
    <col min="4635" max="4635" width="2.42578125" customWidth="1"/>
    <col min="4636" max="4636" width="24.42578125" bestFit="1" customWidth="1"/>
    <col min="4637" max="4637" width="14.140625" bestFit="1" customWidth="1"/>
    <col min="4638" max="4638" width="18.42578125" bestFit="1" customWidth="1"/>
    <col min="4639" max="4639" width="14.42578125" bestFit="1" customWidth="1"/>
    <col min="4864" max="4864" width="36" bestFit="1" customWidth="1"/>
    <col min="4865" max="4865" width="12.42578125" bestFit="1" customWidth="1"/>
    <col min="4866" max="4866" width="8.140625" bestFit="1" customWidth="1"/>
    <col min="4867" max="4867" width="36" bestFit="1" customWidth="1"/>
    <col min="4868" max="4868" width="2" bestFit="1" customWidth="1"/>
    <col min="4869" max="4869" width="3" bestFit="1" customWidth="1"/>
    <col min="4870" max="4871" width="2" bestFit="1" customWidth="1"/>
    <col min="4872" max="4872" width="3" bestFit="1" customWidth="1"/>
    <col min="4873" max="4889" width="2" customWidth="1"/>
    <col min="4890" max="4890" width="3" bestFit="1" customWidth="1"/>
    <col min="4891" max="4891" width="2.42578125" customWidth="1"/>
    <col min="4892" max="4892" width="24.42578125" bestFit="1" customWidth="1"/>
    <col min="4893" max="4893" width="14.140625" bestFit="1" customWidth="1"/>
    <col min="4894" max="4894" width="18.42578125" bestFit="1" customWidth="1"/>
    <col min="4895" max="4895" width="14.42578125" bestFit="1" customWidth="1"/>
    <col min="5120" max="5120" width="36" bestFit="1" customWidth="1"/>
    <col min="5121" max="5121" width="12.42578125" bestFit="1" customWidth="1"/>
    <col min="5122" max="5122" width="8.140625" bestFit="1" customWidth="1"/>
    <col min="5123" max="5123" width="36" bestFit="1" customWidth="1"/>
    <col min="5124" max="5124" width="2" bestFit="1" customWidth="1"/>
    <col min="5125" max="5125" width="3" bestFit="1" customWidth="1"/>
    <col min="5126" max="5127" width="2" bestFit="1" customWidth="1"/>
    <col min="5128" max="5128" width="3" bestFit="1" customWidth="1"/>
    <col min="5129" max="5145" width="2" customWidth="1"/>
    <col min="5146" max="5146" width="3" bestFit="1" customWidth="1"/>
    <col min="5147" max="5147" width="2.42578125" customWidth="1"/>
    <col min="5148" max="5148" width="24.42578125" bestFit="1" customWidth="1"/>
    <col min="5149" max="5149" width="14.140625" bestFit="1" customWidth="1"/>
    <col min="5150" max="5150" width="18.42578125" bestFit="1" customWidth="1"/>
    <col min="5151" max="5151" width="14.42578125" bestFit="1" customWidth="1"/>
    <col min="5376" max="5376" width="36" bestFit="1" customWidth="1"/>
    <col min="5377" max="5377" width="12.42578125" bestFit="1" customWidth="1"/>
    <col min="5378" max="5378" width="8.140625" bestFit="1" customWidth="1"/>
    <col min="5379" max="5379" width="36" bestFit="1" customWidth="1"/>
    <col min="5380" max="5380" width="2" bestFit="1" customWidth="1"/>
    <col min="5381" max="5381" width="3" bestFit="1" customWidth="1"/>
    <col min="5382" max="5383" width="2" bestFit="1" customWidth="1"/>
    <col min="5384" max="5384" width="3" bestFit="1" customWidth="1"/>
    <col min="5385" max="5401" width="2" customWidth="1"/>
    <col min="5402" max="5402" width="3" bestFit="1" customWidth="1"/>
    <col min="5403" max="5403" width="2.42578125" customWidth="1"/>
    <col min="5404" max="5404" width="24.42578125" bestFit="1" customWidth="1"/>
    <col min="5405" max="5405" width="14.140625" bestFit="1" customWidth="1"/>
    <col min="5406" max="5406" width="18.42578125" bestFit="1" customWidth="1"/>
    <col min="5407" max="5407" width="14.42578125" bestFit="1" customWidth="1"/>
    <col min="5632" max="5632" width="36" bestFit="1" customWidth="1"/>
    <col min="5633" max="5633" width="12.42578125" bestFit="1" customWidth="1"/>
    <col min="5634" max="5634" width="8.140625" bestFit="1" customWidth="1"/>
    <col min="5635" max="5635" width="36" bestFit="1" customWidth="1"/>
    <col min="5636" max="5636" width="2" bestFit="1" customWidth="1"/>
    <col min="5637" max="5637" width="3" bestFit="1" customWidth="1"/>
    <col min="5638" max="5639" width="2" bestFit="1" customWidth="1"/>
    <col min="5640" max="5640" width="3" bestFit="1" customWidth="1"/>
    <col min="5641" max="5657" width="2" customWidth="1"/>
    <col min="5658" max="5658" width="3" bestFit="1" customWidth="1"/>
    <col min="5659" max="5659" width="2.42578125" customWidth="1"/>
    <col min="5660" max="5660" width="24.42578125" bestFit="1" customWidth="1"/>
    <col min="5661" max="5661" width="14.140625" bestFit="1" customWidth="1"/>
    <col min="5662" max="5662" width="18.42578125" bestFit="1" customWidth="1"/>
    <col min="5663" max="5663" width="14.42578125" bestFit="1" customWidth="1"/>
    <col min="5888" max="5888" width="36" bestFit="1" customWidth="1"/>
    <col min="5889" max="5889" width="12.42578125" bestFit="1" customWidth="1"/>
    <col min="5890" max="5890" width="8.140625" bestFit="1" customWidth="1"/>
    <col min="5891" max="5891" width="36" bestFit="1" customWidth="1"/>
    <col min="5892" max="5892" width="2" bestFit="1" customWidth="1"/>
    <col min="5893" max="5893" width="3" bestFit="1" customWidth="1"/>
    <col min="5894" max="5895" width="2" bestFit="1" customWidth="1"/>
    <col min="5896" max="5896" width="3" bestFit="1" customWidth="1"/>
    <col min="5897" max="5913" width="2" customWidth="1"/>
    <col min="5914" max="5914" width="3" bestFit="1" customWidth="1"/>
    <col min="5915" max="5915" width="2.42578125" customWidth="1"/>
    <col min="5916" max="5916" width="24.42578125" bestFit="1" customWidth="1"/>
    <col min="5917" max="5917" width="14.140625" bestFit="1" customWidth="1"/>
    <col min="5918" max="5918" width="18.42578125" bestFit="1" customWidth="1"/>
    <col min="5919" max="5919" width="14.42578125" bestFit="1" customWidth="1"/>
    <col min="6144" max="6144" width="36" bestFit="1" customWidth="1"/>
    <col min="6145" max="6145" width="12.42578125" bestFit="1" customWidth="1"/>
    <col min="6146" max="6146" width="8.140625" bestFit="1" customWidth="1"/>
    <col min="6147" max="6147" width="36" bestFit="1" customWidth="1"/>
    <col min="6148" max="6148" width="2" bestFit="1" customWidth="1"/>
    <col min="6149" max="6149" width="3" bestFit="1" customWidth="1"/>
    <col min="6150" max="6151" width="2" bestFit="1" customWidth="1"/>
    <col min="6152" max="6152" width="3" bestFit="1" customWidth="1"/>
    <col min="6153" max="6169" width="2" customWidth="1"/>
    <col min="6170" max="6170" width="3" bestFit="1" customWidth="1"/>
    <col min="6171" max="6171" width="2.42578125" customWidth="1"/>
    <col min="6172" max="6172" width="24.42578125" bestFit="1" customWidth="1"/>
    <col min="6173" max="6173" width="14.140625" bestFit="1" customWidth="1"/>
    <col min="6174" max="6174" width="18.42578125" bestFit="1" customWidth="1"/>
    <col min="6175" max="6175" width="14.42578125" bestFit="1" customWidth="1"/>
    <col min="6400" max="6400" width="36" bestFit="1" customWidth="1"/>
    <col min="6401" max="6401" width="12.42578125" bestFit="1" customWidth="1"/>
    <col min="6402" max="6402" width="8.140625" bestFit="1" customWidth="1"/>
    <col min="6403" max="6403" width="36" bestFit="1" customWidth="1"/>
    <col min="6404" max="6404" width="2" bestFit="1" customWidth="1"/>
    <col min="6405" max="6405" width="3" bestFit="1" customWidth="1"/>
    <col min="6406" max="6407" width="2" bestFit="1" customWidth="1"/>
    <col min="6408" max="6408" width="3" bestFit="1" customWidth="1"/>
    <col min="6409" max="6425" width="2" customWidth="1"/>
    <col min="6426" max="6426" width="3" bestFit="1" customWidth="1"/>
    <col min="6427" max="6427" width="2.42578125" customWidth="1"/>
    <col min="6428" max="6428" width="24.42578125" bestFit="1" customWidth="1"/>
    <col min="6429" max="6429" width="14.140625" bestFit="1" customWidth="1"/>
    <col min="6430" max="6430" width="18.42578125" bestFit="1" customWidth="1"/>
    <col min="6431" max="6431" width="14.42578125" bestFit="1" customWidth="1"/>
    <col min="6656" max="6656" width="36" bestFit="1" customWidth="1"/>
    <col min="6657" max="6657" width="12.42578125" bestFit="1" customWidth="1"/>
    <col min="6658" max="6658" width="8.140625" bestFit="1" customWidth="1"/>
    <col min="6659" max="6659" width="36" bestFit="1" customWidth="1"/>
    <col min="6660" max="6660" width="2" bestFit="1" customWidth="1"/>
    <col min="6661" max="6661" width="3" bestFit="1" customWidth="1"/>
    <col min="6662" max="6663" width="2" bestFit="1" customWidth="1"/>
    <col min="6664" max="6664" width="3" bestFit="1" customWidth="1"/>
    <col min="6665" max="6681" width="2" customWidth="1"/>
    <col min="6682" max="6682" width="3" bestFit="1" customWidth="1"/>
    <col min="6683" max="6683" width="2.42578125" customWidth="1"/>
    <col min="6684" max="6684" width="24.42578125" bestFit="1" customWidth="1"/>
    <col min="6685" max="6685" width="14.140625" bestFit="1" customWidth="1"/>
    <col min="6686" max="6686" width="18.42578125" bestFit="1" customWidth="1"/>
    <col min="6687" max="6687" width="14.42578125" bestFit="1" customWidth="1"/>
    <col min="6912" max="6912" width="36" bestFit="1" customWidth="1"/>
    <col min="6913" max="6913" width="12.42578125" bestFit="1" customWidth="1"/>
    <col min="6914" max="6914" width="8.140625" bestFit="1" customWidth="1"/>
    <col min="6915" max="6915" width="36" bestFit="1" customWidth="1"/>
    <col min="6916" max="6916" width="2" bestFit="1" customWidth="1"/>
    <col min="6917" max="6917" width="3" bestFit="1" customWidth="1"/>
    <col min="6918" max="6919" width="2" bestFit="1" customWidth="1"/>
    <col min="6920" max="6920" width="3" bestFit="1" customWidth="1"/>
    <col min="6921" max="6937" width="2" customWidth="1"/>
    <col min="6938" max="6938" width="3" bestFit="1" customWidth="1"/>
    <col min="6939" max="6939" width="2.42578125" customWidth="1"/>
    <col min="6940" max="6940" width="24.42578125" bestFit="1" customWidth="1"/>
    <col min="6941" max="6941" width="14.140625" bestFit="1" customWidth="1"/>
    <col min="6942" max="6942" width="18.42578125" bestFit="1" customWidth="1"/>
    <col min="6943" max="6943" width="14.42578125" bestFit="1" customWidth="1"/>
    <col min="7168" max="7168" width="36" bestFit="1" customWidth="1"/>
    <col min="7169" max="7169" width="12.42578125" bestFit="1" customWidth="1"/>
    <col min="7170" max="7170" width="8.140625" bestFit="1" customWidth="1"/>
    <col min="7171" max="7171" width="36" bestFit="1" customWidth="1"/>
    <col min="7172" max="7172" width="2" bestFit="1" customWidth="1"/>
    <col min="7173" max="7173" width="3" bestFit="1" customWidth="1"/>
    <col min="7174" max="7175" width="2" bestFit="1" customWidth="1"/>
    <col min="7176" max="7176" width="3" bestFit="1" customWidth="1"/>
    <col min="7177" max="7193" width="2" customWidth="1"/>
    <col min="7194" max="7194" width="3" bestFit="1" customWidth="1"/>
    <col min="7195" max="7195" width="2.42578125" customWidth="1"/>
    <col min="7196" max="7196" width="24.42578125" bestFit="1" customWidth="1"/>
    <col min="7197" max="7197" width="14.140625" bestFit="1" customWidth="1"/>
    <col min="7198" max="7198" width="18.42578125" bestFit="1" customWidth="1"/>
    <col min="7199" max="7199" width="14.42578125" bestFit="1" customWidth="1"/>
    <col min="7424" max="7424" width="36" bestFit="1" customWidth="1"/>
    <col min="7425" max="7425" width="12.42578125" bestFit="1" customWidth="1"/>
    <col min="7426" max="7426" width="8.140625" bestFit="1" customWidth="1"/>
    <col min="7427" max="7427" width="36" bestFit="1" customWidth="1"/>
    <col min="7428" max="7428" width="2" bestFit="1" customWidth="1"/>
    <col min="7429" max="7429" width="3" bestFit="1" customWidth="1"/>
    <col min="7430" max="7431" width="2" bestFit="1" customWidth="1"/>
    <col min="7432" max="7432" width="3" bestFit="1" customWidth="1"/>
    <col min="7433" max="7449" width="2" customWidth="1"/>
    <col min="7450" max="7450" width="3" bestFit="1" customWidth="1"/>
    <col min="7451" max="7451" width="2.42578125" customWidth="1"/>
    <col min="7452" max="7452" width="24.42578125" bestFit="1" customWidth="1"/>
    <col min="7453" max="7453" width="14.140625" bestFit="1" customWidth="1"/>
    <col min="7454" max="7454" width="18.42578125" bestFit="1" customWidth="1"/>
    <col min="7455" max="7455" width="14.42578125" bestFit="1" customWidth="1"/>
    <col min="7680" max="7680" width="36" bestFit="1" customWidth="1"/>
    <col min="7681" max="7681" width="12.42578125" bestFit="1" customWidth="1"/>
    <col min="7682" max="7682" width="8.140625" bestFit="1" customWidth="1"/>
    <col min="7683" max="7683" width="36" bestFit="1" customWidth="1"/>
    <col min="7684" max="7684" width="2" bestFit="1" customWidth="1"/>
    <col min="7685" max="7685" width="3" bestFit="1" customWidth="1"/>
    <col min="7686" max="7687" width="2" bestFit="1" customWidth="1"/>
    <col min="7688" max="7688" width="3" bestFit="1" customWidth="1"/>
    <col min="7689" max="7705" width="2" customWidth="1"/>
    <col min="7706" max="7706" width="3" bestFit="1" customWidth="1"/>
    <col min="7707" max="7707" width="2.42578125" customWidth="1"/>
    <col min="7708" max="7708" width="24.42578125" bestFit="1" customWidth="1"/>
    <col min="7709" max="7709" width="14.140625" bestFit="1" customWidth="1"/>
    <col min="7710" max="7710" width="18.42578125" bestFit="1" customWidth="1"/>
    <col min="7711" max="7711" width="14.42578125" bestFit="1" customWidth="1"/>
    <col min="7936" max="7936" width="36" bestFit="1" customWidth="1"/>
    <col min="7937" max="7937" width="12.42578125" bestFit="1" customWidth="1"/>
    <col min="7938" max="7938" width="8.140625" bestFit="1" customWidth="1"/>
    <col min="7939" max="7939" width="36" bestFit="1" customWidth="1"/>
    <col min="7940" max="7940" width="2" bestFit="1" customWidth="1"/>
    <col min="7941" max="7941" width="3" bestFit="1" customWidth="1"/>
    <col min="7942" max="7943" width="2" bestFit="1" customWidth="1"/>
    <col min="7944" max="7944" width="3" bestFit="1" customWidth="1"/>
    <col min="7945" max="7961" width="2" customWidth="1"/>
    <col min="7962" max="7962" width="3" bestFit="1" customWidth="1"/>
    <col min="7963" max="7963" width="2.42578125" customWidth="1"/>
    <col min="7964" max="7964" width="24.42578125" bestFit="1" customWidth="1"/>
    <col min="7965" max="7965" width="14.140625" bestFit="1" customWidth="1"/>
    <col min="7966" max="7966" width="18.42578125" bestFit="1" customWidth="1"/>
    <col min="7967" max="7967" width="14.42578125" bestFit="1" customWidth="1"/>
    <col min="8192" max="8192" width="36" bestFit="1" customWidth="1"/>
    <col min="8193" max="8193" width="12.42578125" bestFit="1" customWidth="1"/>
    <col min="8194" max="8194" width="8.140625" bestFit="1" customWidth="1"/>
    <col min="8195" max="8195" width="36" bestFit="1" customWidth="1"/>
    <col min="8196" max="8196" width="2" bestFit="1" customWidth="1"/>
    <col min="8197" max="8197" width="3" bestFit="1" customWidth="1"/>
    <col min="8198" max="8199" width="2" bestFit="1" customWidth="1"/>
    <col min="8200" max="8200" width="3" bestFit="1" customWidth="1"/>
    <col min="8201" max="8217" width="2" customWidth="1"/>
    <col min="8218" max="8218" width="3" bestFit="1" customWidth="1"/>
    <col min="8219" max="8219" width="2.42578125" customWidth="1"/>
    <col min="8220" max="8220" width="24.42578125" bestFit="1" customWidth="1"/>
    <col min="8221" max="8221" width="14.140625" bestFit="1" customWidth="1"/>
    <col min="8222" max="8222" width="18.42578125" bestFit="1" customWidth="1"/>
    <col min="8223" max="8223" width="14.42578125" bestFit="1" customWidth="1"/>
    <col min="8448" max="8448" width="36" bestFit="1" customWidth="1"/>
    <col min="8449" max="8449" width="12.42578125" bestFit="1" customWidth="1"/>
    <col min="8450" max="8450" width="8.140625" bestFit="1" customWidth="1"/>
    <col min="8451" max="8451" width="36" bestFit="1" customWidth="1"/>
    <col min="8452" max="8452" width="2" bestFit="1" customWidth="1"/>
    <col min="8453" max="8453" width="3" bestFit="1" customWidth="1"/>
    <col min="8454" max="8455" width="2" bestFit="1" customWidth="1"/>
    <col min="8456" max="8456" width="3" bestFit="1" customWidth="1"/>
    <col min="8457" max="8473" width="2" customWidth="1"/>
    <col min="8474" max="8474" width="3" bestFit="1" customWidth="1"/>
    <col min="8475" max="8475" width="2.42578125" customWidth="1"/>
    <col min="8476" max="8476" width="24.42578125" bestFit="1" customWidth="1"/>
    <col min="8477" max="8477" width="14.140625" bestFit="1" customWidth="1"/>
    <col min="8478" max="8478" width="18.42578125" bestFit="1" customWidth="1"/>
    <col min="8479" max="8479" width="14.42578125" bestFit="1" customWidth="1"/>
    <col min="8704" max="8704" width="36" bestFit="1" customWidth="1"/>
    <col min="8705" max="8705" width="12.42578125" bestFit="1" customWidth="1"/>
    <col min="8706" max="8706" width="8.140625" bestFit="1" customWidth="1"/>
    <col min="8707" max="8707" width="36" bestFit="1" customWidth="1"/>
    <col min="8708" max="8708" width="2" bestFit="1" customWidth="1"/>
    <col min="8709" max="8709" width="3" bestFit="1" customWidth="1"/>
    <col min="8710" max="8711" width="2" bestFit="1" customWidth="1"/>
    <col min="8712" max="8712" width="3" bestFit="1" customWidth="1"/>
    <col min="8713" max="8729" width="2" customWidth="1"/>
    <col min="8730" max="8730" width="3" bestFit="1" customWidth="1"/>
    <col min="8731" max="8731" width="2.42578125" customWidth="1"/>
    <col min="8732" max="8732" width="24.42578125" bestFit="1" customWidth="1"/>
    <col min="8733" max="8733" width="14.140625" bestFit="1" customWidth="1"/>
    <col min="8734" max="8734" width="18.42578125" bestFit="1" customWidth="1"/>
    <col min="8735" max="8735" width="14.42578125" bestFit="1" customWidth="1"/>
    <col min="8960" max="8960" width="36" bestFit="1" customWidth="1"/>
    <col min="8961" max="8961" width="12.42578125" bestFit="1" customWidth="1"/>
    <col min="8962" max="8962" width="8.140625" bestFit="1" customWidth="1"/>
    <col min="8963" max="8963" width="36" bestFit="1" customWidth="1"/>
    <col min="8964" max="8964" width="2" bestFit="1" customWidth="1"/>
    <col min="8965" max="8965" width="3" bestFit="1" customWidth="1"/>
    <col min="8966" max="8967" width="2" bestFit="1" customWidth="1"/>
    <col min="8968" max="8968" width="3" bestFit="1" customWidth="1"/>
    <col min="8969" max="8985" width="2" customWidth="1"/>
    <col min="8986" max="8986" width="3" bestFit="1" customWidth="1"/>
    <col min="8987" max="8987" width="2.42578125" customWidth="1"/>
    <col min="8988" max="8988" width="24.42578125" bestFit="1" customWidth="1"/>
    <col min="8989" max="8989" width="14.140625" bestFit="1" customWidth="1"/>
    <col min="8990" max="8990" width="18.42578125" bestFit="1" customWidth="1"/>
    <col min="8991" max="8991" width="14.42578125" bestFit="1" customWidth="1"/>
    <col min="9216" max="9216" width="36" bestFit="1" customWidth="1"/>
    <col min="9217" max="9217" width="12.42578125" bestFit="1" customWidth="1"/>
    <col min="9218" max="9218" width="8.140625" bestFit="1" customWidth="1"/>
    <col min="9219" max="9219" width="36" bestFit="1" customWidth="1"/>
    <col min="9220" max="9220" width="2" bestFit="1" customWidth="1"/>
    <col min="9221" max="9221" width="3" bestFit="1" customWidth="1"/>
    <col min="9222" max="9223" width="2" bestFit="1" customWidth="1"/>
    <col min="9224" max="9224" width="3" bestFit="1" customWidth="1"/>
    <col min="9225" max="9241" width="2" customWidth="1"/>
    <col min="9242" max="9242" width="3" bestFit="1" customWidth="1"/>
    <col min="9243" max="9243" width="2.42578125" customWidth="1"/>
    <col min="9244" max="9244" width="24.42578125" bestFit="1" customWidth="1"/>
    <col min="9245" max="9245" width="14.140625" bestFit="1" customWidth="1"/>
    <col min="9246" max="9246" width="18.42578125" bestFit="1" customWidth="1"/>
    <col min="9247" max="9247" width="14.42578125" bestFit="1" customWidth="1"/>
    <col min="9472" max="9472" width="36" bestFit="1" customWidth="1"/>
    <col min="9473" max="9473" width="12.42578125" bestFit="1" customWidth="1"/>
    <col min="9474" max="9474" width="8.140625" bestFit="1" customWidth="1"/>
    <col min="9475" max="9475" width="36" bestFit="1" customWidth="1"/>
    <col min="9476" max="9476" width="2" bestFit="1" customWidth="1"/>
    <col min="9477" max="9477" width="3" bestFit="1" customWidth="1"/>
    <col min="9478" max="9479" width="2" bestFit="1" customWidth="1"/>
    <col min="9480" max="9480" width="3" bestFit="1" customWidth="1"/>
    <col min="9481" max="9497" width="2" customWidth="1"/>
    <col min="9498" max="9498" width="3" bestFit="1" customWidth="1"/>
    <col min="9499" max="9499" width="2.42578125" customWidth="1"/>
    <col min="9500" max="9500" width="24.42578125" bestFit="1" customWidth="1"/>
    <col min="9501" max="9501" width="14.140625" bestFit="1" customWidth="1"/>
    <col min="9502" max="9502" width="18.42578125" bestFit="1" customWidth="1"/>
    <col min="9503" max="9503" width="14.42578125" bestFit="1" customWidth="1"/>
    <col min="9728" max="9728" width="36" bestFit="1" customWidth="1"/>
    <col min="9729" max="9729" width="12.42578125" bestFit="1" customWidth="1"/>
    <col min="9730" max="9730" width="8.140625" bestFit="1" customWidth="1"/>
    <col min="9731" max="9731" width="36" bestFit="1" customWidth="1"/>
    <col min="9732" max="9732" width="2" bestFit="1" customWidth="1"/>
    <col min="9733" max="9733" width="3" bestFit="1" customWidth="1"/>
    <col min="9734" max="9735" width="2" bestFit="1" customWidth="1"/>
    <col min="9736" max="9736" width="3" bestFit="1" customWidth="1"/>
    <col min="9737" max="9753" width="2" customWidth="1"/>
    <col min="9754" max="9754" width="3" bestFit="1" customWidth="1"/>
    <col min="9755" max="9755" width="2.42578125" customWidth="1"/>
    <col min="9756" max="9756" width="24.42578125" bestFit="1" customWidth="1"/>
    <col min="9757" max="9757" width="14.140625" bestFit="1" customWidth="1"/>
    <col min="9758" max="9758" width="18.42578125" bestFit="1" customWidth="1"/>
    <col min="9759" max="9759" width="14.42578125" bestFit="1" customWidth="1"/>
    <col min="9984" max="9984" width="36" bestFit="1" customWidth="1"/>
    <col min="9985" max="9985" width="12.42578125" bestFit="1" customWidth="1"/>
    <col min="9986" max="9986" width="8.140625" bestFit="1" customWidth="1"/>
    <col min="9987" max="9987" width="36" bestFit="1" customWidth="1"/>
    <col min="9988" max="9988" width="2" bestFit="1" customWidth="1"/>
    <col min="9989" max="9989" width="3" bestFit="1" customWidth="1"/>
    <col min="9990" max="9991" width="2" bestFit="1" customWidth="1"/>
    <col min="9992" max="9992" width="3" bestFit="1" customWidth="1"/>
    <col min="9993" max="10009" width="2" customWidth="1"/>
    <col min="10010" max="10010" width="3" bestFit="1" customWidth="1"/>
    <col min="10011" max="10011" width="2.42578125" customWidth="1"/>
    <col min="10012" max="10012" width="24.42578125" bestFit="1" customWidth="1"/>
    <col min="10013" max="10013" width="14.140625" bestFit="1" customWidth="1"/>
    <col min="10014" max="10014" width="18.42578125" bestFit="1" customWidth="1"/>
    <col min="10015" max="10015" width="14.42578125" bestFit="1" customWidth="1"/>
    <col min="10240" max="10240" width="36" bestFit="1" customWidth="1"/>
    <col min="10241" max="10241" width="12.42578125" bestFit="1" customWidth="1"/>
    <col min="10242" max="10242" width="8.140625" bestFit="1" customWidth="1"/>
    <col min="10243" max="10243" width="36" bestFit="1" customWidth="1"/>
    <col min="10244" max="10244" width="2" bestFit="1" customWidth="1"/>
    <col min="10245" max="10245" width="3" bestFit="1" customWidth="1"/>
    <col min="10246" max="10247" width="2" bestFit="1" customWidth="1"/>
    <col min="10248" max="10248" width="3" bestFit="1" customWidth="1"/>
    <col min="10249" max="10265" width="2" customWidth="1"/>
    <col min="10266" max="10266" width="3" bestFit="1" customWidth="1"/>
    <col min="10267" max="10267" width="2.42578125" customWidth="1"/>
    <col min="10268" max="10268" width="24.42578125" bestFit="1" customWidth="1"/>
    <col min="10269" max="10269" width="14.140625" bestFit="1" customWidth="1"/>
    <col min="10270" max="10270" width="18.42578125" bestFit="1" customWidth="1"/>
    <col min="10271" max="10271" width="14.42578125" bestFit="1" customWidth="1"/>
    <col min="10496" max="10496" width="36" bestFit="1" customWidth="1"/>
    <col min="10497" max="10497" width="12.42578125" bestFit="1" customWidth="1"/>
    <col min="10498" max="10498" width="8.140625" bestFit="1" customWidth="1"/>
    <col min="10499" max="10499" width="36" bestFit="1" customWidth="1"/>
    <col min="10500" max="10500" width="2" bestFit="1" customWidth="1"/>
    <col min="10501" max="10501" width="3" bestFit="1" customWidth="1"/>
    <col min="10502" max="10503" width="2" bestFit="1" customWidth="1"/>
    <col min="10504" max="10504" width="3" bestFit="1" customWidth="1"/>
    <col min="10505" max="10521" width="2" customWidth="1"/>
    <col min="10522" max="10522" width="3" bestFit="1" customWidth="1"/>
    <col min="10523" max="10523" width="2.42578125" customWidth="1"/>
    <col min="10524" max="10524" width="24.42578125" bestFit="1" customWidth="1"/>
    <col min="10525" max="10525" width="14.140625" bestFit="1" customWidth="1"/>
    <col min="10526" max="10526" width="18.42578125" bestFit="1" customWidth="1"/>
    <col min="10527" max="10527" width="14.42578125" bestFit="1" customWidth="1"/>
    <col min="10752" max="10752" width="36" bestFit="1" customWidth="1"/>
    <col min="10753" max="10753" width="12.42578125" bestFit="1" customWidth="1"/>
    <col min="10754" max="10754" width="8.140625" bestFit="1" customWidth="1"/>
    <col min="10755" max="10755" width="36" bestFit="1" customWidth="1"/>
    <col min="10756" max="10756" width="2" bestFit="1" customWidth="1"/>
    <col min="10757" max="10757" width="3" bestFit="1" customWidth="1"/>
    <col min="10758" max="10759" width="2" bestFit="1" customWidth="1"/>
    <col min="10760" max="10760" width="3" bestFit="1" customWidth="1"/>
    <col min="10761" max="10777" width="2" customWidth="1"/>
    <col min="10778" max="10778" width="3" bestFit="1" customWidth="1"/>
    <col min="10779" max="10779" width="2.42578125" customWidth="1"/>
    <col min="10780" max="10780" width="24.42578125" bestFit="1" customWidth="1"/>
    <col min="10781" max="10781" width="14.140625" bestFit="1" customWidth="1"/>
    <col min="10782" max="10782" width="18.42578125" bestFit="1" customWidth="1"/>
    <col min="10783" max="10783" width="14.42578125" bestFit="1" customWidth="1"/>
    <col min="11008" max="11008" width="36" bestFit="1" customWidth="1"/>
    <col min="11009" max="11009" width="12.42578125" bestFit="1" customWidth="1"/>
    <col min="11010" max="11010" width="8.140625" bestFit="1" customWidth="1"/>
    <col min="11011" max="11011" width="36" bestFit="1" customWidth="1"/>
    <col min="11012" max="11012" width="2" bestFit="1" customWidth="1"/>
    <col min="11013" max="11013" width="3" bestFit="1" customWidth="1"/>
    <col min="11014" max="11015" width="2" bestFit="1" customWidth="1"/>
    <col min="11016" max="11016" width="3" bestFit="1" customWidth="1"/>
    <col min="11017" max="11033" width="2" customWidth="1"/>
    <col min="11034" max="11034" width="3" bestFit="1" customWidth="1"/>
    <col min="11035" max="11035" width="2.42578125" customWidth="1"/>
    <col min="11036" max="11036" width="24.42578125" bestFit="1" customWidth="1"/>
    <col min="11037" max="11037" width="14.140625" bestFit="1" customWidth="1"/>
    <col min="11038" max="11038" width="18.42578125" bestFit="1" customWidth="1"/>
    <col min="11039" max="11039" width="14.42578125" bestFit="1" customWidth="1"/>
    <col min="11264" max="11264" width="36" bestFit="1" customWidth="1"/>
    <col min="11265" max="11265" width="12.42578125" bestFit="1" customWidth="1"/>
    <col min="11266" max="11266" width="8.140625" bestFit="1" customWidth="1"/>
    <col min="11267" max="11267" width="36" bestFit="1" customWidth="1"/>
    <col min="11268" max="11268" width="2" bestFit="1" customWidth="1"/>
    <col min="11269" max="11269" width="3" bestFit="1" customWidth="1"/>
    <col min="11270" max="11271" width="2" bestFit="1" customWidth="1"/>
    <col min="11272" max="11272" width="3" bestFit="1" customWidth="1"/>
    <col min="11273" max="11289" width="2" customWidth="1"/>
    <col min="11290" max="11290" width="3" bestFit="1" customWidth="1"/>
    <col min="11291" max="11291" width="2.42578125" customWidth="1"/>
    <col min="11292" max="11292" width="24.42578125" bestFit="1" customWidth="1"/>
    <col min="11293" max="11293" width="14.140625" bestFit="1" customWidth="1"/>
    <col min="11294" max="11294" width="18.42578125" bestFit="1" customWidth="1"/>
    <col min="11295" max="11295" width="14.42578125" bestFit="1" customWidth="1"/>
    <col min="11520" max="11520" width="36" bestFit="1" customWidth="1"/>
    <col min="11521" max="11521" width="12.42578125" bestFit="1" customWidth="1"/>
    <col min="11522" max="11522" width="8.140625" bestFit="1" customWidth="1"/>
    <col min="11523" max="11523" width="36" bestFit="1" customWidth="1"/>
    <col min="11524" max="11524" width="2" bestFit="1" customWidth="1"/>
    <col min="11525" max="11525" width="3" bestFit="1" customWidth="1"/>
    <col min="11526" max="11527" width="2" bestFit="1" customWidth="1"/>
    <col min="11528" max="11528" width="3" bestFit="1" customWidth="1"/>
    <col min="11529" max="11545" width="2" customWidth="1"/>
    <col min="11546" max="11546" width="3" bestFit="1" customWidth="1"/>
    <col min="11547" max="11547" width="2.42578125" customWidth="1"/>
    <col min="11548" max="11548" width="24.42578125" bestFit="1" customWidth="1"/>
    <col min="11549" max="11549" width="14.140625" bestFit="1" customWidth="1"/>
    <col min="11550" max="11550" width="18.42578125" bestFit="1" customWidth="1"/>
    <col min="11551" max="11551" width="14.42578125" bestFit="1" customWidth="1"/>
    <col min="11776" max="11776" width="36" bestFit="1" customWidth="1"/>
    <col min="11777" max="11777" width="12.42578125" bestFit="1" customWidth="1"/>
    <col min="11778" max="11778" width="8.140625" bestFit="1" customWidth="1"/>
    <col min="11779" max="11779" width="36" bestFit="1" customWidth="1"/>
    <col min="11780" max="11780" width="2" bestFit="1" customWidth="1"/>
    <col min="11781" max="11781" width="3" bestFit="1" customWidth="1"/>
    <col min="11782" max="11783" width="2" bestFit="1" customWidth="1"/>
    <col min="11784" max="11784" width="3" bestFit="1" customWidth="1"/>
    <col min="11785" max="11801" width="2" customWidth="1"/>
    <col min="11802" max="11802" width="3" bestFit="1" customWidth="1"/>
    <col min="11803" max="11803" width="2.42578125" customWidth="1"/>
    <col min="11804" max="11804" width="24.42578125" bestFit="1" customWidth="1"/>
    <col min="11805" max="11805" width="14.140625" bestFit="1" customWidth="1"/>
    <col min="11806" max="11806" width="18.42578125" bestFit="1" customWidth="1"/>
    <col min="11807" max="11807" width="14.42578125" bestFit="1" customWidth="1"/>
    <col min="12032" max="12032" width="36" bestFit="1" customWidth="1"/>
    <col min="12033" max="12033" width="12.42578125" bestFit="1" customWidth="1"/>
    <col min="12034" max="12034" width="8.140625" bestFit="1" customWidth="1"/>
    <col min="12035" max="12035" width="36" bestFit="1" customWidth="1"/>
    <col min="12036" max="12036" width="2" bestFit="1" customWidth="1"/>
    <col min="12037" max="12037" width="3" bestFit="1" customWidth="1"/>
    <col min="12038" max="12039" width="2" bestFit="1" customWidth="1"/>
    <col min="12040" max="12040" width="3" bestFit="1" customWidth="1"/>
    <col min="12041" max="12057" width="2" customWidth="1"/>
    <col min="12058" max="12058" width="3" bestFit="1" customWidth="1"/>
    <col min="12059" max="12059" width="2.42578125" customWidth="1"/>
    <col min="12060" max="12060" width="24.42578125" bestFit="1" customWidth="1"/>
    <col min="12061" max="12061" width="14.140625" bestFit="1" customWidth="1"/>
    <col min="12062" max="12062" width="18.42578125" bestFit="1" customWidth="1"/>
    <col min="12063" max="12063" width="14.42578125" bestFit="1" customWidth="1"/>
    <col min="12288" max="12288" width="36" bestFit="1" customWidth="1"/>
    <col min="12289" max="12289" width="12.42578125" bestFit="1" customWidth="1"/>
    <col min="12290" max="12290" width="8.140625" bestFit="1" customWidth="1"/>
    <col min="12291" max="12291" width="36" bestFit="1" customWidth="1"/>
    <col min="12292" max="12292" width="2" bestFit="1" customWidth="1"/>
    <col min="12293" max="12293" width="3" bestFit="1" customWidth="1"/>
    <col min="12294" max="12295" width="2" bestFit="1" customWidth="1"/>
    <col min="12296" max="12296" width="3" bestFit="1" customWidth="1"/>
    <col min="12297" max="12313" width="2" customWidth="1"/>
    <col min="12314" max="12314" width="3" bestFit="1" customWidth="1"/>
    <col min="12315" max="12315" width="2.42578125" customWidth="1"/>
    <col min="12316" max="12316" width="24.42578125" bestFit="1" customWidth="1"/>
    <col min="12317" max="12317" width="14.140625" bestFit="1" customWidth="1"/>
    <col min="12318" max="12318" width="18.42578125" bestFit="1" customWidth="1"/>
    <col min="12319" max="12319" width="14.42578125" bestFit="1" customWidth="1"/>
    <col min="12544" max="12544" width="36" bestFit="1" customWidth="1"/>
    <col min="12545" max="12545" width="12.42578125" bestFit="1" customWidth="1"/>
    <col min="12546" max="12546" width="8.140625" bestFit="1" customWidth="1"/>
    <col min="12547" max="12547" width="36" bestFit="1" customWidth="1"/>
    <col min="12548" max="12548" width="2" bestFit="1" customWidth="1"/>
    <col min="12549" max="12549" width="3" bestFit="1" customWidth="1"/>
    <col min="12550" max="12551" width="2" bestFit="1" customWidth="1"/>
    <col min="12552" max="12552" width="3" bestFit="1" customWidth="1"/>
    <col min="12553" max="12569" width="2" customWidth="1"/>
    <col min="12570" max="12570" width="3" bestFit="1" customWidth="1"/>
    <col min="12571" max="12571" width="2.42578125" customWidth="1"/>
    <col min="12572" max="12572" width="24.42578125" bestFit="1" customWidth="1"/>
    <col min="12573" max="12573" width="14.140625" bestFit="1" customWidth="1"/>
    <col min="12574" max="12574" width="18.42578125" bestFit="1" customWidth="1"/>
    <col min="12575" max="12575" width="14.42578125" bestFit="1" customWidth="1"/>
    <col min="12800" max="12800" width="36" bestFit="1" customWidth="1"/>
    <col min="12801" max="12801" width="12.42578125" bestFit="1" customWidth="1"/>
    <col min="12802" max="12802" width="8.140625" bestFit="1" customWidth="1"/>
    <col min="12803" max="12803" width="36" bestFit="1" customWidth="1"/>
    <col min="12804" max="12804" width="2" bestFit="1" customWidth="1"/>
    <col min="12805" max="12805" width="3" bestFit="1" customWidth="1"/>
    <col min="12806" max="12807" width="2" bestFit="1" customWidth="1"/>
    <col min="12808" max="12808" width="3" bestFit="1" customWidth="1"/>
    <col min="12809" max="12825" width="2" customWidth="1"/>
    <col min="12826" max="12826" width="3" bestFit="1" customWidth="1"/>
    <col min="12827" max="12827" width="2.42578125" customWidth="1"/>
    <col min="12828" max="12828" width="24.42578125" bestFit="1" customWidth="1"/>
    <col min="12829" max="12829" width="14.140625" bestFit="1" customWidth="1"/>
    <col min="12830" max="12830" width="18.42578125" bestFit="1" customWidth="1"/>
    <col min="12831" max="12831" width="14.42578125" bestFit="1" customWidth="1"/>
    <col min="13056" max="13056" width="36" bestFit="1" customWidth="1"/>
    <col min="13057" max="13057" width="12.42578125" bestFit="1" customWidth="1"/>
    <col min="13058" max="13058" width="8.140625" bestFit="1" customWidth="1"/>
    <col min="13059" max="13059" width="36" bestFit="1" customWidth="1"/>
    <col min="13060" max="13060" width="2" bestFit="1" customWidth="1"/>
    <col min="13061" max="13061" width="3" bestFit="1" customWidth="1"/>
    <col min="13062" max="13063" width="2" bestFit="1" customWidth="1"/>
    <col min="13064" max="13064" width="3" bestFit="1" customWidth="1"/>
    <col min="13065" max="13081" width="2" customWidth="1"/>
    <col min="13082" max="13082" width="3" bestFit="1" customWidth="1"/>
    <col min="13083" max="13083" width="2.42578125" customWidth="1"/>
    <col min="13084" max="13084" width="24.42578125" bestFit="1" customWidth="1"/>
    <col min="13085" max="13085" width="14.140625" bestFit="1" customWidth="1"/>
    <col min="13086" max="13086" width="18.42578125" bestFit="1" customWidth="1"/>
    <col min="13087" max="13087" width="14.42578125" bestFit="1" customWidth="1"/>
    <col min="13312" max="13312" width="36" bestFit="1" customWidth="1"/>
    <col min="13313" max="13313" width="12.42578125" bestFit="1" customWidth="1"/>
    <col min="13314" max="13314" width="8.140625" bestFit="1" customWidth="1"/>
    <col min="13315" max="13315" width="36" bestFit="1" customWidth="1"/>
    <col min="13316" max="13316" width="2" bestFit="1" customWidth="1"/>
    <col min="13317" max="13317" width="3" bestFit="1" customWidth="1"/>
    <col min="13318" max="13319" width="2" bestFit="1" customWidth="1"/>
    <col min="13320" max="13320" width="3" bestFit="1" customWidth="1"/>
    <col min="13321" max="13337" width="2" customWidth="1"/>
    <col min="13338" max="13338" width="3" bestFit="1" customWidth="1"/>
    <col min="13339" max="13339" width="2.42578125" customWidth="1"/>
    <col min="13340" max="13340" width="24.42578125" bestFit="1" customWidth="1"/>
    <col min="13341" max="13341" width="14.140625" bestFit="1" customWidth="1"/>
    <col min="13342" max="13342" width="18.42578125" bestFit="1" customWidth="1"/>
    <col min="13343" max="13343" width="14.42578125" bestFit="1" customWidth="1"/>
    <col min="13568" max="13568" width="36" bestFit="1" customWidth="1"/>
    <col min="13569" max="13569" width="12.42578125" bestFit="1" customWidth="1"/>
    <col min="13570" max="13570" width="8.140625" bestFit="1" customWidth="1"/>
    <col min="13571" max="13571" width="36" bestFit="1" customWidth="1"/>
    <col min="13572" max="13572" width="2" bestFit="1" customWidth="1"/>
    <col min="13573" max="13573" width="3" bestFit="1" customWidth="1"/>
    <col min="13574" max="13575" width="2" bestFit="1" customWidth="1"/>
    <col min="13576" max="13576" width="3" bestFit="1" customWidth="1"/>
    <col min="13577" max="13593" width="2" customWidth="1"/>
    <col min="13594" max="13594" width="3" bestFit="1" customWidth="1"/>
    <col min="13595" max="13595" width="2.42578125" customWidth="1"/>
    <col min="13596" max="13596" width="24.42578125" bestFit="1" customWidth="1"/>
    <col min="13597" max="13597" width="14.140625" bestFit="1" customWidth="1"/>
    <col min="13598" max="13598" width="18.42578125" bestFit="1" customWidth="1"/>
    <col min="13599" max="13599" width="14.42578125" bestFit="1" customWidth="1"/>
    <col min="13824" max="13824" width="36" bestFit="1" customWidth="1"/>
    <col min="13825" max="13825" width="12.42578125" bestFit="1" customWidth="1"/>
    <col min="13826" max="13826" width="8.140625" bestFit="1" customWidth="1"/>
    <col min="13827" max="13827" width="36" bestFit="1" customWidth="1"/>
    <col min="13828" max="13828" width="2" bestFit="1" customWidth="1"/>
    <col min="13829" max="13829" width="3" bestFit="1" customWidth="1"/>
    <col min="13830" max="13831" width="2" bestFit="1" customWidth="1"/>
    <col min="13832" max="13832" width="3" bestFit="1" customWidth="1"/>
    <col min="13833" max="13849" width="2" customWidth="1"/>
    <col min="13850" max="13850" width="3" bestFit="1" customWidth="1"/>
    <col min="13851" max="13851" width="2.42578125" customWidth="1"/>
    <col min="13852" max="13852" width="24.42578125" bestFit="1" customWidth="1"/>
    <col min="13853" max="13853" width="14.140625" bestFit="1" customWidth="1"/>
    <col min="13854" max="13854" width="18.42578125" bestFit="1" customWidth="1"/>
    <col min="13855" max="13855" width="14.42578125" bestFit="1" customWidth="1"/>
    <col min="14080" max="14080" width="36" bestFit="1" customWidth="1"/>
    <col min="14081" max="14081" width="12.42578125" bestFit="1" customWidth="1"/>
    <col min="14082" max="14082" width="8.140625" bestFit="1" customWidth="1"/>
    <col min="14083" max="14083" width="36" bestFit="1" customWidth="1"/>
    <col min="14084" max="14084" width="2" bestFit="1" customWidth="1"/>
    <col min="14085" max="14085" width="3" bestFit="1" customWidth="1"/>
    <col min="14086" max="14087" width="2" bestFit="1" customWidth="1"/>
    <col min="14088" max="14088" width="3" bestFit="1" customWidth="1"/>
    <col min="14089" max="14105" width="2" customWidth="1"/>
    <col min="14106" max="14106" width="3" bestFit="1" customWidth="1"/>
    <col min="14107" max="14107" width="2.42578125" customWidth="1"/>
    <col min="14108" max="14108" width="24.42578125" bestFit="1" customWidth="1"/>
    <col min="14109" max="14109" width="14.140625" bestFit="1" customWidth="1"/>
    <col min="14110" max="14110" width="18.42578125" bestFit="1" customWidth="1"/>
    <col min="14111" max="14111" width="14.42578125" bestFit="1" customWidth="1"/>
    <col min="14336" max="14336" width="36" bestFit="1" customWidth="1"/>
    <col min="14337" max="14337" width="12.42578125" bestFit="1" customWidth="1"/>
    <col min="14338" max="14338" width="8.140625" bestFit="1" customWidth="1"/>
    <col min="14339" max="14339" width="36" bestFit="1" customWidth="1"/>
    <col min="14340" max="14340" width="2" bestFit="1" customWidth="1"/>
    <col min="14341" max="14341" width="3" bestFit="1" customWidth="1"/>
    <col min="14342" max="14343" width="2" bestFit="1" customWidth="1"/>
    <col min="14344" max="14344" width="3" bestFit="1" customWidth="1"/>
    <col min="14345" max="14361" width="2" customWidth="1"/>
    <col min="14362" max="14362" width="3" bestFit="1" customWidth="1"/>
    <col min="14363" max="14363" width="2.42578125" customWidth="1"/>
    <col min="14364" max="14364" width="24.42578125" bestFit="1" customWidth="1"/>
    <col min="14365" max="14365" width="14.140625" bestFit="1" customWidth="1"/>
    <col min="14366" max="14366" width="18.42578125" bestFit="1" customWidth="1"/>
    <col min="14367" max="14367" width="14.42578125" bestFit="1" customWidth="1"/>
    <col min="14592" max="14592" width="36" bestFit="1" customWidth="1"/>
    <col min="14593" max="14593" width="12.42578125" bestFit="1" customWidth="1"/>
    <col min="14594" max="14594" width="8.140625" bestFit="1" customWidth="1"/>
    <col min="14595" max="14595" width="36" bestFit="1" customWidth="1"/>
    <col min="14596" max="14596" width="2" bestFit="1" customWidth="1"/>
    <col min="14597" max="14597" width="3" bestFit="1" customWidth="1"/>
    <col min="14598" max="14599" width="2" bestFit="1" customWidth="1"/>
    <col min="14600" max="14600" width="3" bestFit="1" customWidth="1"/>
    <col min="14601" max="14617" width="2" customWidth="1"/>
    <col min="14618" max="14618" width="3" bestFit="1" customWidth="1"/>
    <col min="14619" max="14619" width="2.42578125" customWidth="1"/>
    <col min="14620" max="14620" width="24.42578125" bestFit="1" customWidth="1"/>
    <col min="14621" max="14621" width="14.140625" bestFit="1" customWidth="1"/>
    <col min="14622" max="14622" width="18.42578125" bestFit="1" customWidth="1"/>
    <col min="14623" max="14623" width="14.42578125" bestFit="1" customWidth="1"/>
    <col min="14848" max="14848" width="36" bestFit="1" customWidth="1"/>
    <col min="14849" max="14849" width="12.42578125" bestFit="1" customWidth="1"/>
    <col min="14850" max="14850" width="8.140625" bestFit="1" customWidth="1"/>
    <col min="14851" max="14851" width="36" bestFit="1" customWidth="1"/>
    <col min="14852" max="14852" width="2" bestFit="1" customWidth="1"/>
    <col min="14853" max="14853" width="3" bestFit="1" customWidth="1"/>
    <col min="14854" max="14855" width="2" bestFit="1" customWidth="1"/>
    <col min="14856" max="14856" width="3" bestFit="1" customWidth="1"/>
    <col min="14857" max="14873" width="2" customWidth="1"/>
    <col min="14874" max="14874" width="3" bestFit="1" customWidth="1"/>
    <col min="14875" max="14875" width="2.42578125" customWidth="1"/>
    <col min="14876" max="14876" width="24.42578125" bestFit="1" customWidth="1"/>
    <col min="14877" max="14877" width="14.140625" bestFit="1" customWidth="1"/>
    <col min="14878" max="14878" width="18.42578125" bestFit="1" customWidth="1"/>
    <col min="14879" max="14879" width="14.42578125" bestFit="1" customWidth="1"/>
    <col min="15104" max="15104" width="36" bestFit="1" customWidth="1"/>
    <col min="15105" max="15105" width="12.42578125" bestFit="1" customWidth="1"/>
    <col min="15106" max="15106" width="8.140625" bestFit="1" customWidth="1"/>
    <col min="15107" max="15107" width="36" bestFit="1" customWidth="1"/>
    <col min="15108" max="15108" width="2" bestFit="1" customWidth="1"/>
    <col min="15109" max="15109" width="3" bestFit="1" customWidth="1"/>
    <col min="15110" max="15111" width="2" bestFit="1" customWidth="1"/>
    <col min="15112" max="15112" width="3" bestFit="1" customWidth="1"/>
    <col min="15113" max="15129" width="2" customWidth="1"/>
    <col min="15130" max="15130" width="3" bestFit="1" customWidth="1"/>
    <col min="15131" max="15131" width="2.42578125" customWidth="1"/>
    <col min="15132" max="15132" width="24.42578125" bestFit="1" customWidth="1"/>
    <col min="15133" max="15133" width="14.140625" bestFit="1" customWidth="1"/>
    <col min="15134" max="15134" width="18.42578125" bestFit="1" customWidth="1"/>
    <col min="15135" max="15135" width="14.42578125" bestFit="1" customWidth="1"/>
    <col min="15360" max="15360" width="36" bestFit="1" customWidth="1"/>
    <col min="15361" max="15361" width="12.42578125" bestFit="1" customWidth="1"/>
    <col min="15362" max="15362" width="8.140625" bestFit="1" customWidth="1"/>
    <col min="15363" max="15363" width="36" bestFit="1" customWidth="1"/>
    <col min="15364" max="15364" width="2" bestFit="1" customWidth="1"/>
    <col min="15365" max="15365" width="3" bestFit="1" customWidth="1"/>
    <col min="15366" max="15367" width="2" bestFit="1" customWidth="1"/>
    <col min="15368" max="15368" width="3" bestFit="1" customWidth="1"/>
    <col min="15369" max="15385" width="2" customWidth="1"/>
    <col min="15386" max="15386" width="3" bestFit="1" customWidth="1"/>
    <col min="15387" max="15387" width="2.42578125" customWidth="1"/>
    <col min="15388" max="15388" width="24.42578125" bestFit="1" customWidth="1"/>
    <col min="15389" max="15389" width="14.140625" bestFit="1" customWidth="1"/>
    <col min="15390" max="15390" width="18.42578125" bestFit="1" customWidth="1"/>
    <col min="15391" max="15391" width="14.42578125" bestFit="1" customWidth="1"/>
    <col min="15616" max="15616" width="36" bestFit="1" customWidth="1"/>
    <col min="15617" max="15617" width="12.42578125" bestFit="1" customWidth="1"/>
    <col min="15618" max="15618" width="8.140625" bestFit="1" customWidth="1"/>
    <col min="15619" max="15619" width="36" bestFit="1" customWidth="1"/>
    <col min="15620" max="15620" width="2" bestFit="1" customWidth="1"/>
    <col min="15621" max="15621" width="3" bestFit="1" customWidth="1"/>
    <col min="15622" max="15623" width="2" bestFit="1" customWidth="1"/>
    <col min="15624" max="15624" width="3" bestFit="1" customWidth="1"/>
    <col min="15625" max="15641" width="2" customWidth="1"/>
    <col min="15642" max="15642" width="3" bestFit="1" customWidth="1"/>
    <col min="15643" max="15643" width="2.42578125" customWidth="1"/>
    <col min="15644" max="15644" width="24.42578125" bestFit="1" customWidth="1"/>
    <col min="15645" max="15645" width="14.140625" bestFit="1" customWidth="1"/>
    <col min="15646" max="15646" width="18.42578125" bestFit="1" customWidth="1"/>
    <col min="15647" max="15647" width="14.42578125" bestFit="1" customWidth="1"/>
    <col min="15872" max="15872" width="36" bestFit="1" customWidth="1"/>
    <col min="15873" max="15873" width="12.42578125" bestFit="1" customWidth="1"/>
    <col min="15874" max="15874" width="8.140625" bestFit="1" customWidth="1"/>
    <col min="15875" max="15875" width="36" bestFit="1" customWidth="1"/>
    <col min="15876" max="15876" width="2" bestFit="1" customWidth="1"/>
    <col min="15877" max="15877" width="3" bestFit="1" customWidth="1"/>
    <col min="15878" max="15879" width="2" bestFit="1" customWidth="1"/>
    <col min="15880" max="15880" width="3" bestFit="1" customWidth="1"/>
    <col min="15881" max="15897" width="2" customWidth="1"/>
    <col min="15898" max="15898" width="3" bestFit="1" customWidth="1"/>
    <col min="15899" max="15899" width="2.42578125" customWidth="1"/>
    <col min="15900" max="15900" width="24.42578125" bestFit="1" customWidth="1"/>
    <col min="15901" max="15901" width="14.140625" bestFit="1" customWidth="1"/>
    <col min="15902" max="15902" width="18.42578125" bestFit="1" customWidth="1"/>
    <col min="15903" max="15903" width="14.42578125" bestFit="1" customWidth="1"/>
    <col min="16128" max="16128" width="36" bestFit="1" customWidth="1"/>
    <col min="16129" max="16129" width="12.42578125" bestFit="1" customWidth="1"/>
    <col min="16130" max="16130" width="8.140625" bestFit="1" customWidth="1"/>
    <col min="16131" max="16131" width="36" bestFit="1" customWidth="1"/>
    <col min="16132" max="16132" width="2" bestFit="1" customWidth="1"/>
    <col min="16133" max="16133" width="3" bestFit="1" customWidth="1"/>
    <col min="16134" max="16135" width="2" bestFit="1" customWidth="1"/>
    <col min="16136" max="16136" width="3" bestFit="1" customWidth="1"/>
    <col min="16137" max="16153" width="2" customWidth="1"/>
    <col min="16154" max="16154" width="3" bestFit="1" customWidth="1"/>
    <col min="16155" max="16155" width="2.42578125" customWidth="1"/>
    <col min="16156" max="16156" width="24.42578125" bestFit="1" customWidth="1"/>
    <col min="16157" max="16157" width="14.140625" bestFit="1" customWidth="1"/>
    <col min="16158" max="16158" width="18.42578125" bestFit="1" customWidth="1"/>
    <col min="16159" max="16159" width="14.42578125" bestFit="1" customWidth="1"/>
  </cols>
  <sheetData>
    <row r="1" spans="1:31" s="51" customFormat="1" ht="30" customHeight="1" x14ac:dyDescent="0.25">
      <c r="A1" s="174" t="s">
        <v>19</v>
      </c>
      <c r="B1" s="170" t="s">
        <v>89</v>
      </c>
      <c r="C1" s="58"/>
      <c r="D1" s="170" t="s">
        <v>91</v>
      </c>
      <c r="E1" s="177" t="s">
        <v>90</v>
      </c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0" t="s">
        <v>92</v>
      </c>
      <c r="AD1" s="170" t="s">
        <v>93</v>
      </c>
      <c r="AE1" s="170" t="s">
        <v>94</v>
      </c>
    </row>
    <row r="2" spans="1:31" s="51" customFormat="1" x14ac:dyDescent="0.25">
      <c r="A2" s="175"/>
      <c r="B2" s="171"/>
      <c r="C2" s="59"/>
      <c r="D2" s="171"/>
      <c r="E2" s="173" t="s">
        <v>141</v>
      </c>
      <c r="F2" s="173"/>
      <c r="G2" s="173" t="s">
        <v>144</v>
      </c>
      <c r="H2" s="173"/>
      <c r="I2" s="173" t="s">
        <v>145</v>
      </c>
      <c r="J2" s="173"/>
      <c r="K2" s="173" t="s">
        <v>146</v>
      </c>
      <c r="L2" s="173"/>
      <c r="M2" s="173" t="s">
        <v>147</v>
      </c>
      <c r="N2" s="173"/>
      <c r="O2" s="173" t="s">
        <v>148</v>
      </c>
      <c r="P2" s="173"/>
      <c r="Q2" s="173" t="s">
        <v>149</v>
      </c>
      <c r="R2" s="173"/>
      <c r="S2" s="173" t="s">
        <v>150</v>
      </c>
      <c r="T2" s="173"/>
      <c r="U2" s="173" t="s">
        <v>151</v>
      </c>
      <c r="V2" s="173"/>
      <c r="W2" s="173" t="s">
        <v>152</v>
      </c>
      <c r="X2" s="173"/>
      <c r="Y2" s="173" t="s">
        <v>153</v>
      </c>
      <c r="Z2" s="173"/>
      <c r="AA2" s="173" t="s">
        <v>154</v>
      </c>
      <c r="AB2" s="173"/>
      <c r="AC2" s="171"/>
      <c r="AD2" s="171"/>
      <c r="AE2" s="171"/>
    </row>
    <row r="3" spans="1:31" s="51" customFormat="1" ht="63" customHeight="1" x14ac:dyDescent="0.25">
      <c r="A3" s="176"/>
      <c r="B3" s="172"/>
      <c r="C3" s="60" t="s">
        <v>187</v>
      </c>
      <c r="D3" s="172"/>
      <c r="E3" s="52" t="s">
        <v>142</v>
      </c>
      <c r="F3" s="53" t="s">
        <v>143</v>
      </c>
      <c r="G3" s="52" t="s">
        <v>142</v>
      </c>
      <c r="H3" s="53" t="s">
        <v>143</v>
      </c>
      <c r="I3" s="52" t="s">
        <v>142</v>
      </c>
      <c r="J3" s="53" t="s">
        <v>143</v>
      </c>
      <c r="K3" s="52" t="s">
        <v>142</v>
      </c>
      <c r="L3" s="53" t="s">
        <v>143</v>
      </c>
      <c r="M3" s="52" t="s">
        <v>142</v>
      </c>
      <c r="N3" s="53" t="s">
        <v>143</v>
      </c>
      <c r="O3" s="52" t="s">
        <v>142</v>
      </c>
      <c r="P3" s="53" t="s">
        <v>143</v>
      </c>
      <c r="Q3" s="52" t="s">
        <v>142</v>
      </c>
      <c r="R3" s="53" t="s">
        <v>143</v>
      </c>
      <c r="S3" s="52" t="s">
        <v>142</v>
      </c>
      <c r="T3" s="53" t="s">
        <v>143</v>
      </c>
      <c r="U3" s="52" t="s">
        <v>142</v>
      </c>
      <c r="V3" s="53" t="s">
        <v>143</v>
      </c>
      <c r="W3" s="52" t="s">
        <v>142</v>
      </c>
      <c r="X3" s="53" t="s">
        <v>143</v>
      </c>
      <c r="Y3" s="52" t="s">
        <v>142</v>
      </c>
      <c r="Z3" s="53" t="s">
        <v>143</v>
      </c>
      <c r="AA3" s="52" t="s">
        <v>142</v>
      </c>
      <c r="AB3" s="53" t="s">
        <v>143</v>
      </c>
      <c r="AC3" s="172"/>
      <c r="AD3" s="172"/>
      <c r="AE3" s="172"/>
    </row>
    <row r="4" spans="1:31" ht="114" customHeight="1" x14ac:dyDescent="0.25">
      <c r="A4" s="106" t="s">
        <v>226</v>
      </c>
      <c r="B4" s="46">
        <f>Riesgos_2021!L15</f>
        <v>6</v>
      </c>
      <c r="C4" s="40" t="str">
        <f>Riesgos_2021!M15</f>
        <v>1  Sensibilización ambiental a funcionarios y ciudadanos que acceden al edificio.</v>
      </c>
      <c r="D4" s="45">
        <v>1</v>
      </c>
      <c r="E4" s="54" t="s">
        <v>136</v>
      </c>
      <c r="F4" s="45">
        <f>+IF(E4="","",(LOOKUP(E4,CriterioControl,CriteriosControles!$B$2:$B$15)))</f>
        <v>4</v>
      </c>
      <c r="G4" s="54"/>
      <c r="H4" s="45"/>
      <c r="I4" s="54"/>
      <c r="J4" s="45"/>
      <c r="K4" s="54"/>
      <c r="L4" s="45"/>
      <c r="M4" s="54"/>
      <c r="N4" s="45"/>
      <c r="O4" s="46"/>
      <c r="P4" s="45"/>
      <c r="Q4" s="46"/>
      <c r="R4" s="45"/>
      <c r="S4" s="46"/>
      <c r="T4" s="45"/>
      <c r="U4" s="46"/>
      <c r="V4" s="45"/>
      <c r="W4" s="46"/>
      <c r="X4" s="45"/>
      <c r="Y4" s="46"/>
      <c r="Z4" s="45"/>
      <c r="AA4" s="46"/>
      <c r="AB4" s="45"/>
      <c r="AC4" s="47">
        <f t="shared" ref="AC4:AC12" si="0">(SUM(F4:AB4)/(D4*5))</f>
        <v>0.8</v>
      </c>
      <c r="AD4" s="47">
        <f>1-AC4</f>
        <v>0.19999999999999996</v>
      </c>
      <c r="AE4" s="48">
        <f>B4*AD4</f>
        <v>1.1999999999999997</v>
      </c>
    </row>
    <row r="5" spans="1:31" ht="114" customHeight="1" x14ac:dyDescent="0.25">
      <c r="A5" s="106" t="e">
        <f>Riesgos_2021!#REF!</f>
        <v>#REF!</v>
      </c>
      <c r="B5" s="46" t="e">
        <f>Riesgos_2021!#REF!</f>
        <v>#REF!</v>
      </c>
      <c r="C5" s="40" t="e">
        <f>Riesgos_2021!#REF!</f>
        <v>#REF!</v>
      </c>
      <c r="D5" s="45"/>
      <c r="E5" s="54"/>
      <c r="F5" s="45"/>
      <c r="G5" s="54"/>
      <c r="H5" s="45"/>
      <c r="I5" s="54"/>
      <c r="J5" s="45"/>
      <c r="K5" s="54"/>
      <c r="L5" s="45"/>
      <c r="M5" s="54"/>
      <c r="N5" s="45"/>
      <c r="O5" s="46"/>
      <c r="P5" s="45"/>
      <c r="Q5" s="46"/>
      <c r="R5" s="45"/>
      <c r="S5" s="46"/>
      <c r="T5" s="45"/>
      <c r="U5" s="46"/>
      <c r="V5" s="45"/>
      <c r="W5" s="46"/>
      <c r="X5" s="45"/>
      <c r="Y5" s="46"/>
      <c r="Z5" s="45"/>
      <c r="AA5" s="46"/>
      <c r="AB5" s="45"/>
      <c r="AC5" s="47"/>
      <c r="AD5" s="47"/>
      <c r="AE5" s="48"/>
    </row>
    <row r="6" spans="1:31" ht="114" customHeight="1" x14ac:dyDescent="0.25">
      <c r="A6" s="106" t="s">
        <v>228</v>
      </c>
      <c r="B6" s="46" t="e">
        <f>Riesgos_2021!#REF!</f>
        <v>#REF!</v>
      </c>
      <c r="C6" s="40" t="e">
        <f>Riesgos_2021!#REF!</f>
        <v>#REF!</v>
      </c>
      <c r="D6" s="45">
        <v>2</v>
      </c>
      <c r="E6" s="54" t="s">
        <v>136</v>
      </c>
      <c r="F6" s="45">
        <f>+IF(E6="","",(LOOKUP(E6,CriterioControl,CriteriosControles!$B$2:$B$15)))</f>
        <v>4</v>
      </c>
      <c r="G6" s="54" t="s">
        <v>136</v>
      </c>
      <c r="H6" s="45">
        <f>+IF(G6="","",(LOOKUP(G6,CriterioControl,CriteriosControles!$B$2:$B$15)))</f>
        <v>4</v>
      </c>
      <c r="I6" s="54"/>
      <c r="J6" s="45"/>
      <c r="K6" s="54"/>
      <c r="L6" s="45"/>
      <c r="M6" s="54"/>
      <c r="N6" s="45"/>
      <c r="O6" s="46"/>
      <c r="P6" s="45"/>
      <c r="Q6" s="46"/>
      <c r="R6" s="45"/>
      <c r="S6" s="46"/>
      <c r="T6" s="45"/>
      <c r="U6" s="46"/>
      <c r="V6" s="45"/>
      <c r="W6" s="46"/>
      <c r="X6" s="45"/>
      <c r="Y6" s="46"/>
      <c r="Z6" s="45"/>
      <c r="AA6" s="46"/>
      <c r="AB6" s="45"/>
      <c r="AC6" s="47">
        <f t="shared" si="0"/>
        <v>0.8</v>
      </c>
      <c r="AD6" s="47">
        <f t="shared" ref="AD6:AD15" si="1">1-AC6</f>
        <v>0.19999999999999996</v>
      </c>
      <c r="AE6" s="48" t="e">
        <f t="shared" ref="AE6:AE21" si="2">B6*AD6</f>
        <v>#REF!</v>
      </c>
    </row>
    <row r="7" spans="1:31" ht="114" customHeight="1" x14ac:dyDescent="0.25">
      <c r="A7" s="89" t="s">
        <v>220</v>
      </c>
      <c r="B7" s="46">
        <f>Riesgos_2021!L16</f>
        <v>6</v>
      </c>
      <c r="C7" s="40" t="str">
        <f>Riesgos_2021!M16</f>
        <v>1 Programacion de impresoras Duplex a doble cara
2. Seguimiento al consumo de papel mediante estadisticas
3.Jornadas de capacitaciones sobre buenas prácticas en el uso del papel y uso del SIGOB
4. Campañas de sensibilización (Plan de medios)</v>
      </c>
      <c r="D7" s="45">
        <v>4</v>
      </c>
      <c r="E7" s="54" t="s">
        <v>136</v>
      </c>
      <c r="F7" s="45">
        <f>+IF(E7="","",(LOOKUP(E7,CriterioControl,CriteriosControles!$B$2:$B$15)))</f>
        <v>4</v>
      </c>
      <c r="G7" s="54" t="s">
        <v>136</v>
      </c>
      <c r="H7" s="45">
        <f>+IF(G7="","",(LOOKUP(G7,CriterioControl,CriteriosControles!$B$2:$B$15)))</f>
        <v>4</v>
      </c>
      <c r="I7" s="54" t="s">
        <v>136</v>
      </c>
      <c r="J7" s="45">
        <f>+IF(I7="","",(LOOKUP(I7,CriterioControl,CriteriosControles!$B$2:$B$15)))</f>
        <v>4</v>
      </c>
      <c r="K7" s="54" t="s">
        <v>136</v>
      </c>
      <c r="L7" s="45">
        <f>+IF(K7="","",(LOOKUP(K7,CriterioControl,CriteriosControles!$B$2:$B$15)))</f>
        <v>4</v>
      </c>
      <c r="M7" s="54"/>
      <c r="N7" s="45"/>
      <c r="O7" s="46"/>
      <c r="P7" s="45"/>
      <c r="Q7" s="46"/>
      <c r="R7" s="45"/>
      <c r="S7" s="46"/>
      <c r="T7" s="45"/>
      <c r="U7" s="46"/>
      <c r="V7" s="45"/>
      <c r="W7" s="46"/>
      <c r="X7" s="45"/>
      <c r="Y7" s="46"/>
      <c r="Z7" s="45"/>
      <c r="AA7" s="46"/>
      <c r="AB7" s="45"/>
      <c r="AC7" s="47">
        <f>(SUM(F7:AB7)/(D7*5))</f>
        <v>0.8</v>
      </c>
      <c r="AD7" s="47">
        <f t="shared" si="1"/>
        <v>0.19999999999999996</v>
      </c>
      <c r="AE7" s="48">
        <f t="shared" si="2"/>
        <v>1.1999999999999997</v>
      </c>
    </row>
    <row r="8" spans="1:31" ht="78" customHeight="1" x14ac:dyDescent="0.25">
      <c r="A8" s="100" t="s">
        <v>198</v>
      </c>
      <c r="B8" s="46">
        <f>Riesgos_2021!L17</f>
        <v>6</v>
      </c>
      <c r="C8" s="40" t="str">
        <f>Riesgos_2021!M17</f>
        <v>1 Cumplimiento del plan de mantenimiento preventivo de equipos
2. Ejecución del programa de gestión de residus sólidos
3. Realizar socialización y capacitaciones de los programas ambientales (residuos y CPS).
4. Entrega de residuos a entidad certificada y solicitar certificado de entrega
5. Implementación de la Guía de Compras Públicas Sostenibles</v>
      </c>
      <c r="D8" s="45">
        <v>2</v>
      </c>
      <c r="E8" s="54" t="s">
        <v>136</v>
      </c>
      <c r="F8" s="45">
        <f>+IF(E8="","",(LOOKUP(E8,CriterioControl,CriteriosControles!$B$2:$B$15)))</f>
        <v>4</v>
      </c>
      <c r="G8" s="54" t="s">
        <v>136</v>
      </c>
      <c r="H8" s="45">
        <f>+IF(G8="","",(LOOKUP(G8,CriterioControl,CriteriosControles!$B$2:$B$15)))</f>
        <v>4</v>
      </c>
      <c r="I8" s="54"/>
      <c r="J8" s="45"/>
      <c r="K8" s="54"/>
      <c r="L8" s="45"/>
      <c r="M8" s="54"/>
      <c r="N8" s="45"/>
      <c r="O8" s="46"/>
      <c r="P8" s="45"/>
      <c r="Q8" s="46"/>
      <c r="R8" s="45"/>
      <c r="S8" s="46"/>
      <c r="T8" s="45"/>
      <c r="U8" s="46"/>
      <c r="V8" s="45"/>
      <c r="W8" s="46"/>
      <c r="X8" s="45"/>
      <c r="Y8" s="46"/>
      <c r="Z8" s="45"/>
      <c r="AA8" s="46"/>
      <c r="AB8" s="45"/>
      <c r="AC8" s="47">
        <f t="shared" si="0"/>
        <v>0.8</v>
      </c>
      <c r="AD8" s="47">
        <f t="shared" si="1"/>
        <v>0.19999999999999996</v>
      </c>
      <c r="AE8" s="48">
        <f t="shared" si="2"/>
        <v>1.1999999999999997</v>
      </c>
    </row>
    <row r="9" spans="1:31" ht="131.25" customHeight="1" x14ac:dyDescent="0.25">
      <c r="A9" s="85" t="s">
        <v>235</v>
      </c>
      <c r="B9" s="46" t="e">
        <f>Riesgos_2021!#REF!</f>
        <v>#REF!</v>
      </c>
      <c r="C9" s="40" t="e">
        <f>Riesgos_2021!#REF!</f>
        <v>#REF!</v>
      </c>
      <c r="D9" s="45">
        <v>3</v>
      </c>
      <c r="E9" s="54" t="s">
        <v>136</v>
      </c>
      <c r="F9" s="45">
        <f>+IF(E9="","",(LOOKUP(E9,CriterioControl,CriteriosControles!$B$2:$B$15)))</f>
        <v>4</v>
      </c>
      <c r="G9" s="54" t="s">
        <v>136</v>
      </c>
      <c r="H9" s="45">
        <f>+IF(G9="","",(LOOKUP(G9,CriterioControl,CriteriosControles!$B$2:$B$15)))</f>
        <v>4</v>
      </c>
      <c r="I9" s="54" t="s">
        <v>136</v>
      </c>
      <c r="J9" s="45">
        <f>+IF(I9="","",(LOOKUP(I9,CriterioControl,CriteriosControles!$B$2:$B$15)))</f>
        <v>4</v>
      </c>
      <c r="K9" s="54"/>
      <c r="L9" s="45" t="str">
        <f>+IF(K9="","",(LOOKUP(K9,CriterioControl,CriteriosControles!$B$2:$B$15)))</f>
        <v/>
      </c>
      <c r="M9" s="54"/>
      <c r="N9" s="45" t="str">
        <f>+IF(M9="","",(LOOKUP(M9,CriterioControl,CriteriosControles!$B$2:$B$15)))</f>
        <v/>
      </c>
      <c r="O9" s="46"/>
      <c r="P9" s="45" t="str">
        <f>+IF(O9="","",(LOOKUP(O9,CriterioControl,CriteriosControles!$B$2:$B$15)))</f>
        <v/>
      </c>
      <c r="Q9" s="46"/>
      <c r="R9" s="45" t="str">
        <f>+IF(Q9="","",(LOOKUP(Q9,CriterioControl,CriteriosControles!$B$2:$B$15)))</f>
        <v/>
      </c>
      <c r="S9" s="46"/>
      <c r="T9" s="45" t="str">
        <f>+IF(S9="","",(LOOKUP(S9,CriterioControl,CriteriosControles!$B$2:$B$15)))</f>
        <v/>
      </c>
      <c r="U9" s="46"/>
      <c r="V9" s="45" t="str">
        <f>+IF(U9="","",(LOOKUP(U9,CriterioControl,CriteriosControles!$B$2:$B$15)))</f>
        <v/>
      </c>
      <c r="W9" s="46"/>
      <c r="X9" s="45" t="str">
        <f>+IF(W9="","",(LOOKUP(W9,CriterioControl,CriteriosControles!$B$2:$B$15)))</f>
        <v/>
      </c>
      <c r="Y9" s="46"/>
      <c r="Z9" s="45" t="str">
        <f>+IF(Y9="","",(LOOKUP(Y9,CriterioControl,CriteriosControles!$B$2:$B$15)))</f>
        <v/>
      </c>
      <c r="AA9" s="46"/>
      <c r="AB9" s="45" t="str">
        <f>+IF(AA9="","",(LOOKUP(AA9,CriterioControl,CriteriosControles!$B$2:$B$15)))</f>
        <v/>
      </c>
      <c r="AC9" s="47">
        <f t="shared" si="0"/>
        <v>0.8</v>
      </c>
      <c r="AD9" s="47">
        <f t="shared" si="1"/>
        <v>0.19999999999999996</v>
      </c>
      <c r="AE9" s="48" t="e">
        <f t="shared" si="2"/>
        <v>#REF!</v>
      </c>
    </row>
    <row r="10" spans="1:31" ht="107.25" customHeight="1" x14ac:dyDescent="0.25">
      <c r="A10" s="89" t="s">
        <v>200</v>
      </c>
      <c r="B10" s="46">
        <f>Riesgos_2021!L18</f>
        <v>6</v>
      </c>
      <c r="C10" s="40" t="str">
        <f>Riesgos_2021!M18</f>
        <v>1 Seguimiento al consumo de energía mediante estadísticas 
2  Jornada de capacitaciones sobre el ahorro y uso eficiente de energia
3. Campaña de sensibilización (Plan de Medios)
4. Sustitución de luminarias por ahorradoras</v>
      </c>
      <c r="D10" s="45">
        <v>4</v>
      </c>
      <c r="E10" s="54" t="s">
        <v>136</v>
      </c>
      <c r="F10" s="45">
        <f>+IF(E10="","",(LOOKUP(E10,CriterioControl,CriteriosControles!$B$2:$B$15)))</f>
        <v>4</v>
      </c>
      <c r="G10" s="54" t="s">
        <v>136</v>
      </c>
      <c r="H10" s="45">
        <f>+IF(G10="","",(LOOKUP(G10,CriterioControl,CriteriosControles!$B$2:$B$15)))</f>
        <v>4</v>
      </c>
      <c r="I10" s="54" t="s">
        <v>136</v>
      </c>
      <c r="J10" s="45">
        <f>+IF(I10="","",(LOOKUP(I10,CriterioControl,CriteriosControles!$B$2:$B$15)))</f>
        <v>4</v>
      </c>
      <c r="K10" s="54" t="s">
        <v>136</v>
      </c>
      <c r="L10" s="45">
        <f>+IF(K10="","",(LOOKUP(K10,CriterioControl,CriteriosControles!$B$2:$B$15)))</f>
        <v>4</v>
      </c>
      <c r="M10" s="54"/>
      <c r="N10" s="45" t="str">
        <f>+IF(M10="","",(LOOKUP(M10,CriterioControl,CriteriosControles!$B$2:$B$15)))</f>
        <v/>
      </c>
      <c r="O10" s="46"/>
      <c r="P10" s="45" t="str">
        <f>+IF(O10="","",(LOOKUP(O10,CriterioControl,CriteriosControles!$B$2:$B$15)))</f>
        <v/>
      </c>
      <c r="Q10" s="46"/>
      <c r="R10" s="45" t="str">
        <f>+IF(Q10="","",(LOOKUP(Q10,CriterioControl,CriteriosControles!$B$2:$B$15)))</f>
        <v/>
      </c>
      <c r="S10" s="46"/>
      <c r="T10" s="45" t="str">
        <f>+IF(S10="","",(LOOKUP(S10,CriterioControl,CriteriosControles!$B$2:$B$15)))</f>
        <v/>
      </c>
      <c r="U10" s="46"/>
      <c r="V10" s="45" t="str">
        <f>+IF(U10="","",(LOOKUP(U10,CriterioControl,CriteriosControles!$B$2:$B$15)))</f>
        <v/>
      </c>
      <c r="W10" s="46"/>
      <c r="X10" s="45" t="str">
        <f>+IF(W10="","",(LOOKUP(W10,CriterioControl,CriteriosControles!$B$2:$B$15)))</f>
        <v/>
      </c>
      <c r="Y10" s="46"/>
      <c r="Z10" s="45" t="str">
        <f>+IF(Y10="","",(LOOKUP(Y10,CriterioControl,CriteriosControles!$B$2:$B$15)))</f>
        <v/>
      </c>
      <c r="AA10" s="46"/>
      <c r="AB10" s="45" t="str">
        <f>+IF(AA10="","",(LOOKUP(AA10,CriterioControl,CriteriosControles!$B$2:$B$15)))</f>
        <v/>
      </c>
      <c r="AC10" s="47">
        <f t="shared" si="0"/>
        <v>0.8</v>
      </c>
      <c r="AD10" s="47">
        <f t="shared" si="1"/>
        <v>0.19999999999999996</v>
      </c>
      <c r="AE10" s="48">
        <f t="shared" si="2"/>
        <v>1.1999999999999997</v>
      </c>
    </row>
    <row r="11" spans="1:31" ht="123.75" customHeight="1" x14ac:dyDescent="0.25">
      <c r="A11" s="90" t="s">
        <v>230</v>
      </c>
      <c r="B11" s="46" t="e">
        <f>Riesgos_2021!#REF!</f>
        <v>#REF!</v>
      </c>
      <c r="C11" s="40" t="e">
        <f>Riesgos_2021!#REF!</f>
        <v>#REF!</v>
      </c>
      <c r="D11" s="45">
        <v>2</v>
      </c>
      <c r="E11" s="54" t="s">
        <v>136</v>
      </c>
      <c r="F11" s="45">
        <f>+IF(E11="","",(LOOKUP(E11,CriterioControl,CriteriosControles!$B$2:$B$15)))</f>
        <v>4</v>
      </c>
      <c r="G11" s="54" t="s">
        <v>136</v>
      </c>
      <c r="H11" s="45">
        <f>+IF(G11="","",(LOOKUP(G11,CriterioControl,CriteriosControles!$B$2:$B$15)))</f>
        <v>4</v>
      </c>
      <c r="I11" s="54"/>
      <c r="J11" s="45"/>
      <c r="K11" s="54"/>
      <c r="L11" s="45" t="str">
        <f>+IF(K11="","",(LOOKUP(K11,CriterioControl,CriteriosControles!$B$2:$B$15)))</f>
        <v/>
      </c>
      <c r="M11" s="54"/>
      <c r="N11" s="45" t="str">
        <f>+IF(M11="","",(LOOKUP(M11,CriterioControl,CriteriosControles!$B$2:$B$15)))</f>
        <v/>
      </c>
      <c r="O11" s="46"/>
      <c r="P11" s="45" t="str">
        <f>+IF(O11="","",(LOOKUP(O11,CriterioControl,CriteriosControles!$B$2:$B$15)))</f>
        <v/>
      </c>
      <c r="Q11" s="46"/>
      <c r="R11" s="45" t="str">
        <f>+IF(Q11="","",(LOOKUP(Q11,CriterioControl,CriteriosControles!$B$2:$B$15)))</f>
        <v/>
      </c>
      <c r="S11" s="46"/>
      <c r="T11" s="45" t="str">
        <f>+IF(S11="","",(LOOKUP(S11,CriterioControl,CriteriosControles!$B$2:$B$15)))</f>
        <v/>
      </c>
      <c r="U11" s="46"/>
      <c r="V11" s="45" t="str">
        <f>+IF(U11="","",(LOOKUP(U11,CriterioControl,CriteriosControles!$B$2:$B$15)))</f>
        <v/>
      </c>
      <c r="W11" s="46"/>
      <c r="X11" s="45" t="str">
        <f>+IF(W11="","",(LOOKUP(W11,CriterioControl,CriteriosControles!$B$2:$B$15)))</f>
        <v/>
      </c>
      <c r="Y11" s="46"/>
      <c r="Z11" s="45" t="str">
        <f>+IF(Y11="","",(LOOKUP(Y11,CriterioControl,CriteriosControles!$B$2:$B$15)))</f>
        <v/>
      </c>
      <c r="AA11" s="46"/>
      <c r="AB11" s="45" t="str">
        <f>+IF(AA11="","",(LOOKUP(AA11,CriterioControl,CriteriosControles!$B$2:$B$15)))</f>
        <v/>
      </c>
      <c r="AC11" s="47">
        <f t="shared" si="0"/>
        <v>0.8</v>
      </c>
      <c r="AD11" s="47">
        <f t="shared" si="1"/>
        <v>0.19999999999999996</v>
      </c>
      <c r="AE11" s="48" t="e">
        <f t="shared" si="2"/>
        <v>#REF!</v>
      </c>
    </row>
    <row r="12" spans="1:31" ht="93.75" customHeight="1" x14ac:dyDescent="0.25">
      <c r="A12" s="88" t="s">
        <v>236</v>
      </c>
      <c r="B12" s="46" t="e">
        <f>Riesgos_2021!#REF!</f>
        <v>#REF!</v>
      </c>
      <c r="C12" s="40" t="e">
        <f>Riesgos_2021!#REF!</f>
        <v>#REF!</v>
      </c>
      <c r="D12" s="45">
        <v>3</v>
      </c>
      <c r="E12" s="54" t="s">
        <v>136</v>
      </c>
      <c r="F12" s="45">
        <f>+IF(E12="","",(LOOKUP(E12,CriterioControl,CriteriosControles!$B$2:$B$15)))</f>
        <v>4</v>
      </c>
      <c r="G12" s="54" t="s">
        <v>136</v>
      </c>
      <c r="H12" s="45">
        <f>+IF(G12="","",(LOOKUP(G12,CriterioControl,CriteriosControles!$B$2:$B$15)))</f>
        <v>4</v>
      </c>
      <c r="I12" s="54" t="s">
        <v>136</v>
      </c>
      <c r="J12" s="45">
        <f>+IF(I12="","",(LOOKUP(I12,CriterioControl,CriteriosControles!$B$2:$B$15)))</f>
        <v>4</v>
      </c>
      <c r="K12" s="54"/>
      <c r="L12" s="45"/>
      <c r="M12" s="54"/>
      <c r="N12" s="45" t="str">
        <f>+IF(M12="","",(LOOKUP(M12,CriterioControl,CriteriosControles!$B$2:$B$15)))</f>
        <v/>
      </c>
      <c r="O12" s="46"/>
      <c r="P12" s="45" t="str">
        <f>+IF(O12="","",(LOOKUP(O12,CriterioControl,CriteriosControles!$B$2:$B$15)))</f>
        <v/>
      </c>
      <c r="Q12" s="46"/>
      <c r="R12" s="45" t="str">
        <f>+IF(Q12="","",(LOOKUP(Q12,CriterioControl,CriteriosControles!$B$2:$B$15)))</f>
        <v/>
      </c>
      <c r="S12" s="46"/>
      <c r="T12" s="45" t="str">
        <f>+IF(S12="","",(LOOKUP(S12,CriterioControl,CriteriosControles!$B$2:$B$15)))</f>
        <v/>
      </c>
      <c r="U12" s="46"/>
      <c r="V12" s="45" t="str">
        <f>+IF(U12="","",(LOOKUP(U12,CriterioControl,CriteriosControles!$B$2:$B$15)))</f>
        <v/>
      </c>
      <c r="W12" s="46"/>
      <c r="X12" s="45" t="str">
        <f>+IF(W12="","",(LOOKUP(W12,CriterioControl,CriteriosControles!$B$2:$B$15)))</f>
        <v/>
      </c>
      <c r="Y12" s="46"/>
      <c r="Z12" s="45" t="str">
        <f>+IF(Y12="","",(LOOKUP(Y12,CriterioControl,CriteriosControles!$B$2:$B$15)))</f>
        <v/>
      </c>
      <c r="AA12" s="46"/>
      <c r="AB12" s="45" t="str">
        <f>+IF(AA12="","",(LOOKUP(AA12,CriterioControl,CriteriosControles!$B$2:$B$15)))</f>
        <v/>
      </c>
      <c r="AC12" s="47">
        <f t="shared" si="0"/>
        <v>0.8</v>
      </c>
      <c r="AD12" s="47">
        <f t="shared" si="1"/>
        <v>0.19999999999999996</v>
      </c>
      <c r="AE12" s="48" t="e">
        <f t="shared" si="2"/>
        <v>#REF!</v>
      </c>
    </row>
    <row r="13" spans="1:31" ht="114" customHeight="1" x14ac:dyDescent="0.25">
      <c r="A13" s="90" t="s">
        <v>231</v>
      </c>
      <c r="B13" s="46" t="e">
        <f>Riesgos_2021!#REF!</f>
        <v>#REF!</v>
      </c>
      <c r="C13" s="40" t="e">
        <f>Riesgos_2021!#REF!</f>
        <v>#REF!</v>
      </c>
      <c r="D13" s="45">
        <v>3</v>
      </c>
      <c r="E13" s="54" t="s">
        <v>135</v>
      </c>
      <c r="F13" s="45">
        <f>+IF(E13="","",(LOOKUP(E13,CriterioControl,CriteriosControles!$B$2:$B$15)))</f>
        <v>3</v>
      </c>
      <c r="G13" s="54" t="s">
        <v>136</v>
      </c>
      <c r="H13" s="45">
        <f>+IF(G13="","",(LOOKUP(G13,CriterioControl,CriteriosControles!$B$2:$B$15)))</f>
        <v>4</v>
      </c>
      <c r="I13" s="54" t="s">
        <v>136</v>
      </c>
      <c r="J13" s="45">
        <f>+IF(I13="","",(LOOKUP(I13,CriterioControl,CriteriosControles!$B$2:$B$15)))</f>
        <v>4</v>
      </c>
      <c r="K13" s="54"/>
      <c r="L13" s="45"/>
      <c r="M13" s="54"/>
      <c r="N13" s="45" t="str">
        <f>+IF(M13="","",(LOOKUP(M13,CriterioControl,CriteriosControles!$B$2:$B$15)))</f>
        <v/>
      </c>
      <c r="O13" s="46"/>
      <c r="P13" s="45" t="str">
        <f>+IF(O13="","",(LOOKUP(O13,CriterioControl,CriteriosControles!$B$2:$B$15)))</f>
        <v/>
      </c>
      <c r="Q13" s="46"/>
      <c r="R13" s="45" t="str">
        <f>+IF(Q13="","",(LOOKUP(Q13,CriterioControl,CriteriosControles!$B$2:$B$15)))</f>
        <v/>
      </c>
      <c r="S13" s="46"/>
      <c r="T13" s="45" t="str">
        <f>+IF(S13="","",(LOOKUP(S13,CriterioControl,CriteriosControles!$B$2:$B$15)))</f>
        <v/>
      </c>
      <c r="U13" s="46"/>
      <c r="V13" s="45" t="str">
        <f>+IF(U13="","",(LOOKUP(U13,CriterioControl,CriteriosControles!$B$2:$B$15)))</f>
        <v/>
      </c>
      <c r="W13" s="46"/>
      <c r="X13" s="45" t="str">
        <f>+IF(W13="","",(LOOKUP(W13,CriterioControl,CriteriosControles!$B$2:$B$15)))</f>
        <v/>
      </c>
      <c r="Y13" s="46"/>
      <c r="Z13" s="45" t="str">
        <f>+IF(Y13="","",(LOOKUP(Y13,CriterioControl,CriteriosControles!$B$2:$B$15)))</f>
        <v/>
      </c>
      <c r="AA13" s="46"/>
      <c r="AB13" s="45" t="str">
        <f>+IF(AA13="","",(LOOKUP(AA13,CriterioControl,CriteriosControles!$B$2:$B$15)))</f>
        <v/>
      </c>
      <c r="AC13" s="47">
        <f>(SUM(F13:AB13)/(D13*5))</f>
        <v>0.73333333333333328</v>
      </c>
      <c r="AD13" s="47">
        <f t="shared" si="1"/>
        <v>0.26666666666666672</v>
      </c>
      <c r="AE13" s="48" t="e">
        <f t="shared" si="2"/>
        <v>#REF!</v>
      </c>
    </row>
    <row r="14" spans="1:31" ht="102" customHeight="1" x14ac:dyDescent="0.25">
      <c r="A14" s="90" t="s">
        <v>232</v>
      </c>
      <c r="B14" s="46">
        <f>Riesgos_2021!L19</f>
        <v>1</v>
      </c>
      <c r="C14" s="40" t="str">
        <f>Riesgos_2021!M19</f>
        <v xml:space="preserve">1. Realizar mantenimiento preventivo a la planta eléctrica y sistema de climatización. </v>
      </c>
      <c r="D14" s="45">
        <v>3</v>
      </c>
      <c r="E14" s="54" t="s">
        <v>136</v>
      </c>
      <c r="F14" s="45">
        <f>+IF(E14="","",(LOOKUP(E14,CriterioControl,CriteriosControles!$B$2:$B$15)))</f>
        <v>4</v>
      </c>
      <c r="G14" s="54" t="s">
        <v>136</v>
      </c>
      <c r="H14" s="45">
        <f>+IF(G14="","",(LOOKUP(G14,CriterioControl,CriteriosControles!$B$2:$B$15)))</f>
        <v>4</v>
      </c>
      <c r="I14" s="54" t="s">
        <v>140</v>
      </c>
      <c r="J14" s="45">
        <f>+IF(I14="","",(LOOKUP(I14,CriterioControl,CriteriosControles!$B$2:$B$15)))</f>
        <v>3</v>
      </c>
      <c r="K14" s="54"/>
      <c r="L14" s="45" t="str">
        <f>+IF(K14="","",(LOOKUP(K14,CriterioControl,CriteriosControles!$B$2:$B$15)))</f>
        <v/>
      </c>
      <c r="M14" s="54"/>
      <c r="N14" s="45" t="str">
        <f>+IF(M14="","",(LOOKUP(M14,CriterioControl,CriteriosControles!$B$2:$B$15)))</f>
        <v/>
      </c>
      <c r="O14" s="46"/>
      <c r="P14" s="45" t="str">
        <f>+IF(O14="","",(LOOKUP(O14,CriterioControl,CriteriosControles!$B$2:$B$15)))</f>
        <v/>
      </c>
      <c r="Q14" s="46"/>
      <c r="R14" s="45" t="str">
        <f>+IF(Q14="","",(LOOKUP(Q14,CriterioControl,CriteriosControles!$B$2:$B$15)))</f>
        <v/>
      </c>
      <c r="S14" s="46"/>
      <c r="T14" s="45" t="str">
        <f>+IF(S14="","",(LOOKUP(S14,CriterioControl,CriteriosControles!$B$2:$B$15)))</f>
        <v/>
      </c>
      <c r="U14" s="46"/>
      <c r="V14" s="45" t="str">
        <f>+IF(U14="","",(LOOKUP(U14,CriterioControl,CriteriosControles!$B$2:$B$15)))</f>
        <v/>
      </c>
      <c r="W14" s="46"/>
      <c r="X14" s="45" t="str">
        <f>+IF(W14="","",(LOOKUP(W14,CriterioControl,CriteriosControles!$B$2:$B$15)))</f>
        <v/>
      </c>
      <c r="Y14" s="46"/>
      <c r="Z14" s="45" t="str">
        <f>+IF(Y14="","",(LOOKUP(Y14,CriterioControl,CriteriosControles!$B$2:$B$15)))</f>
        <v/>
      </c>
      <c r="AA14" s="46"/>
      <c r="AB14" s="45" t="str">
        <f>+IF(AA14="","",(LOOKUP(AA14,CriterioControl,CriteriosControles!$B$2:$B$15)))</f>
        <v/>
      </c>
      <c r="AC14" s="47">
        <f>(SUM(F14:AB14)/(D14*5))</f>
        <v>0.73333333333333328</v>
      </c>
      <c r="AD14" s="47">
        <f t="shared" si="1"/>
        <v>0.26666666666666672</v>
      </c>
      <c r="AE14" s="48">
        <f t="shared" si="2"/>
        <v>0.26666666666666672</v>
      </c>
    </row>
    <row r="15" spans="1:31" ht="134.25" customHeight="1" x14ac:dyDescent="0.25">
      <c r="A15" s="89" t="s">
        <v>199</v>
      </c>
      <c r="B15" s="46">
        <f>Riesgos_2021!L20</f>
        <v>6</v>
      </c>
      <c r="C15" s="40" t="str">
        <f>Riesgos_2021!M20</f>
        <v>1 Seguimiento al consumo de agua mediante estadísticas 
2  Jornada de capacitaciones sobre el ahorro y uso eficiente de agua
3. Campaña de sensibilización (Plan de Medios)
4. Sustitución de elementos hidrosanitarios por ahorradores</v>
      </c>
      <c r="D15" s="45">
        <v>4</v>
      </c>
      <c r="E15" s="54" t="s">
        <v>136</v>
      </c>
      <c r="F15" s="45">
        <f>+IF(E15="","",(LOOKUP(E15,CriterioControl,CriteriosControles!$B$2:$B$15)))</f>
        <v>4</v>
      </c>
      <c r="G15" s="54" t="s">
        <v>136</v>
      </c>
      <c r="H15" s="45">
        <f>+IF(G15="","",(LOOKUP(G15,CriterioControl,CriteriosControles!$B$2:$B$15)))</f>
        <v>4</v>
      </c>
      <c r="I15" s="54" t="s">
        <v>136</v>
      </c>
      <c r="J15" s="45">
        <f>+IF(I15="","",(LOOKUP(I15,CriterioControl,CriteriosControles!$B$2:$B$15)))</f>
        <v>4</v>
      </c>
      <c r="K15" s="54" t="s">
        <v>136</v>
      </c>
      <c r="L15" s="45">
        <f>+IF(K15="","",(LOOKUP(K15,CriterioControl,CriteriosControles!$B$2:$B$15)))</f>
        <v>4</v>
      </c>
      <c r="M15" s="54"/>
      <c r="N15" s="45" t="str">
        <f>+IF(M15="","",(LOOKUP(M15,CriterioControl,CriteriosControles!$B$2:$B$15)))</f>
        <v/>
      </c>
      <c r="O15" s="46"/>
      <c r="P15" s="45" t="str">
        <f>+IF(O15="","",(LOOKUP(O15,CriterioControl,CriteriosControles!$B$2:$B$15)))</f>
        <v/>
      </c>
      <c r="Q15" s="46"/>
      <c r="R15" s="45" t="str">
        <f>+IF(Q15="","",(LOOKUP(Q15,CriterioControl,CriteriosControles!$B$2:$B$15)))</f>
        <v/>
      </c>
      <c r="S15" s="46"/>
      <c r="T15" s="45" t="str">
        <f>+IF(S15="","",(LOOKUP(S15,CriterioControl,CriteriosControles!$B$2:$B$15)))</f>
        <v/>
      </c>
      <c r="U15" s="46"/>
      <c r="V15" s="45" t="str">
        <f>+IF(U15="","",(LOOKUP(U15,CriterioControl,CriteriosControles!$B$2:$B$15)))</f>
        <v/>
      </c>
      <c r="W15" s="46"/>
      <c r="X15" s="45" t="str">
        <f>+IF(W15="","",(LOOKUP(W15,CriterioControl,CriteriosControles!$B$2:$B$15)))</f>
        <v/>
      </c>
      <c r="Y15" s="46"/>
      <c r="Z15" s="45" t="str">
        <f>+IF(Y15="","",(LOOKUP(Y15,CriterioControl,CriteriosControles!$B$2:$B$15)))</f>
        <v/>
      </c>
      <c r="AA15" s="46"/>
      <c r="AB15" s="45" t="str">
        <f>+IF(AA15="","",(LOOKUP(AA15,CriterioControl,CriteriosControles!$B$2:$B$15)))</f>
        <v/>
      </c>
      <c r="AC15" s="47">
        <f>(SUM(F15:AB15)/(D15*5))</f>
        <v>0.8</v>
      </c>
      <c r="AD15" s="47">
        <f t="shared" si="1"/>
        <v>0.19999999999999996</v>
      </c>
      <c r="AE15" s="48">
        <f t="shared" si="2"/>
        <v>1.1999999999999997</v>
      </c>
    </row>
    <row r="16" spans="1:31" ht="129" customHeight="1" x14ac:dyDescent="0.25">
      <c r="A16" s="99" t="s">
        <v>233</v>
      </c>
      <c r="B16" s="46" t="e">
        <f>Riesgos_2021!#REF!</f>
        <v>#REF!</v>
      </c>
      <c r="C16" s="40" t="e">
        <f>Riesgos_2021!#REF!</f>
        <v>#REF!</v>
      </c>
      <c r="D16" s="45">
        <v>1</v>
      </c>
      <c r="E16" s="54" t="s">
        <v>136</v>
      </c>
      <c r="F16" s="45">
        <f>+IF(E16="","",(LOOKUP(E16,CriterioControl,CriteriosControles!$B$2:$B$15)))</f>
        <v>4</v>
      </c>
      <c r="G16" s="54"/>
      <c r="H16" s="45"/>
      <c r="I16" s="54"/>
      <c r="J16" s="45"/>
      <c r="K16" s="54"/>
      <c r="L16" s="45"/>
      <c r="M16" s="54"/>
      <c r="N16" s="45"/>
      <c r="O16" s="46"/>
      <c r="P16" s="45" t="str">
        <f>+IF(O16="","",(LOOKUP(O16,CriterioControl,CriteriosControles!$B$2:$B$15)))</f>
        <v/>
      </c>
      <c r="Q16" s="46"/>
      <c r="R16" s="45" t="str">
        <f>+IF(Q16="","",(LOOKUP(Q16,CriterioControl,CriteriosControles!$B$2:$B$15)))</f>
        <v/>
      </c>
      <c r="S16" s="46"/>
      <c r="T16" s="45" t="str">
        <f>+IF(S16="","",(LOOKUP(S16,CriterioControl,CriteriosControles!$B$2:$B$15)))</f>
        <v/>
      </c>
      <c r="U16" s="46"/>
      <c r="V16" s="45" t="str">
        <f>+IF(U16="","",(LOOKUP(U16,CriterioControl,CriteriosControles!$B$2:$B$15)))</f>
        <v/>
      </c>
      <c r="W16" s="46"/>
      <c r="X16" s="45" t="str">
        <f>+IF(W16="","",(LOOKUP(W16,CriterioControl,CriteriosControles!$B$2:$B$15)))</f>
        <v/>
      </c>
      <c r="Y16" s="46"/>
      <c r="Z16" s="45" t="str">
        <f>+IF(Y16="","",(LOOKUP(Y16,CriterioControl,CriteriosControles!$B$2:$B$15)))</f>
        <v/>
      </c>
      <c r="AA16" s="46"/>
      <c r="AB16" s="45" t="str">
        <f>+IF(AA16="","",(LOOKUP(AA16,CriterioControl,CriteriosControles!$B$2:$B$15)))</f>
        <v/>
      </c>
      <c r="AC16" s="47">
        <f t="shared" ref="AC16:AC21" si="3">(SUM(F16:AB16)/(D16*5))</f>
        <v>0.8</v>
      </c>
      <c r="AD16" s="47">
        <f t="shared" ref="AD16:AD21" si="4">1-AC16</f>
        <v>0.19999999999999996</v>
      </c>
      <c r="AE16" s="48" t="e">
        <f t="shared" si="2"/>
        <v>#REF!</v>
      </c>
    </row>
    <row r="17" spans="1:31" ht="108.75" customHeight="1" x14ac:dyDescent="0.25">
      <c r="A17" s="90" t="s">
        <v>234</v>
      </c>
      <c r="B17" s="46">
        <f>Riesgos_2021!L21</f>
        <v>2</v>
      </c>
      <c r="C17" s="40" t="str">
        <f>Riesgos_2021!M21</f>
        <v>1 Plan de mantenimiento de los equipos electronicos y redes electricas.
2 Plan de mantenimiento de la planta electrica.
3. Diseño y actualización del Plan de Emergencias</v>
      </c>
      <c r="D17" s="45">
        <v>5</v>
      </c>
      <c r="E17" s="54" t="s">
        <v>136</v>
      </c>
      <c r="F17" s="45">
        <f>+IF(E17="","",(LOOKUP(E17,CriterioControl,CriteriosControles!$B$2:$B$15)))</f>
        <v>4</v>
      </c>
      <c r="G17" s="54" t="s">
        <v>136</v>
      </c>
      <c r="H17" s="45">
        <f>+IF(G17="","",(LOOKUP(G17,CriterioControl,CriteriosControles!$B$2:$B$15)))</f>
        <v>4</v>
      </c>
      <c r="I17" s="54" t="s">
        <v>136</v>
      </c>
      <c r="J17" s="45">
        <f>+IF(I17="","",(LOOKUP(I17,CriterioControl,CriteriosControles!$B$2:$B$15)))</f>
        <v>4</v>
      </c>
      <c r="K17" s="54" t="s">
        <v>136</v>
      </c>
      <c r="L17" s="45">
        <f>+IF(K17="","",(LOOKUP(K17,CriterioControl,CriteriosControles!$B$2:$B$15)))</f>
        <v>4</v>
      </c>
      <c r="M17" s="54" t="s">
        <v>136</v>
      </c>
      <c r="N17" s="45">
        <f>+IF(M17="","",(LOOKUP(M17,CriterioControl,CriteriosControles!$B$2:$B$15)))</f>
        <v>4</v>
      </c>
      <c r="O17" s="46"/>
      <c r="P17" s="45" t="str">
        <f>+IF(O17="","",(LOOKUP(O17,CriterioControl,CriteriosControles!$B$2:$B$15)))</f>
        <v/>
      </c>
      <c r="Q17" s="46"/>
      <c r="R17" s="45" t="str">
        <f>+IF(Q17="","",(LOOKUP(Q17,CriterioControl,CriteriosControles!$B$2:$B$15)))</f>
        <v/>
      </c>
      <c r="S17" s="46"/>
      <c r="T17" s="45" t="str">
        <f>+IF(S17="","",(LOOKUP(S17,CriterioControl,CriteriosControles!$B$2:$B$15)))</f>
        <v/>
      </c>
      <c r="U17" s="46"/>
      <c r="V17" s="45" t="str">
        <f>+IF(U17="","",(LOOKUP(U17,CriterioControl,CriteriosControles!$B$2:$B$15)))</f>
        <v/>
      </c>
      <c r="W17" s="46"/>
      <c r="X17" s="45" t="str">
        <f>+IF(W17="","",(LOOKUP(W17,CriterioControl,CriteriosControles!$B$2:$B$15)))</f>
        <v/>
      </c>
      <c r="Y17" s="46"/>
      <c r="Z17" s="45" t="str">
        <f>+IF(Y17="","",(LOOKUP(Y17,CriterioControl,CriteriosControles!$B$2:$B$15)))</f>
        <v/>
      </c>
      <c r="AA17" s="46"/>
      <c r="AB17" s="45" t="str">
        <f>+IF(AA17="","",(LOOKUP(AA17,CriterioControl,CriteriosControles!$B$2:$B$15)))</f>
        <v/>
      </c>
      <c r="AC17" s="47">
        <f t="shared" si="3"/>
        <v>0.8</v>
      </c>
      <c r="AD17" s="47">
        <f t="shared" si="4"/>
        <v>0.19999999999999996</v>
      </c>
      <c r="AE17" s="48">
        <f t="shared" si="2"/>
        <v>0.39999999999999991</v>
      </c>
    </row>
    <row r="18" spans="1:31" ht="108.75" customHeight="1" x14ac:dyDescent="0.25">
      <c r="A18" s="90" t="s">
        <v>237</v>
      </c>
      <c r="B18" s="46" t="e">
        <f>Riesgos_2021!#REF!</f>
        <v>#REF!</v>
      </c>
      <c r="C18" s="40" t="e">
        <f>Riesgos_2021!#REF!</f>
        <v>#REF!</v>
      </c>
      <c r="D18" s="45">
        <v>3</v>
      </c>
      <c r="E18" s="54" t="s">
        <v>136</v>
      </c>
      <c r="F18" s="45">
        <f>+IF(E18="","",(LOOKUP(E18,CriterioControl,CriteriosControles!$B$2:$B$15)))</f>
        <v>4</v>
      </c>
      <c r="G18" s="54" t="s">
        <v>136</v>
      </c>
      <c r="H18" s="45">
        <f>+IF(G18="","",(LOOKUP(G18,CriterioControl,CriteriosControles!$B$2:$B$15)))</f>
        <v>4</v>
      </c>
      <c r="I18" s="54" t="s">
        <v>136</v>
      </c>
      <c r="J18" s="45">
        <f>+IF(I18="","",(LOOKUP(I18,CriterioControl,CriteriosControles!$B$2:$B$15)))</f>
        <v>4</v>
      </c>
      <c r="K18" s="54"/>
      <c r="L18" s="45" t="str">
        <f>+IF(K18="","",(LOOKUP(K18,CriterioControl,CriteriosControles!$B$2:$B$15)))</f>
        <v/>
      </c>
      <c r="M18" s="54"/>
      <c r="N18" s="45" t="str">
        <f>+IF(M18="","",(LOOKUP(M18,CriterioControl,CriteriosControles!$B$2:$B$15)))</f>
        <v/>
      </c>
      <c r="O18" s="46"/>
      <c r="P18" s="45" t="str">
        <f>+IF(O18="","",(LOOKUP(O18,CriterioControl,CriteriosControles!$B$2:$B$15)))</f>
        <v/>
      </c>
      <c r="Q18" s="46"/>
      <c r="R18" s="45" t="str">
        <f>+IF(Q18="","",(LOOKUP(Q18,CriterioControl,CriteriosControles!$B$2:$B$15)))</f>
        <v/>
      </c>
      <c r="S18" s="46"/>
      <c r="T18" s="45" t="str">
        <f>+IF(S18="","",(LOOKUP(S18,CriterioControl,CriteriosControles!$B$2:$B$15)))</f>
        <v/>
      </c>
      <c r="U18" s="46"/>
      <c r="V18" s="45" t="str">
        <f>+IF(U18="","",(LOOKUP(U18,CriterioControl,CriteriosControles!$B$2:$B$15)))</f>
        <v/>
      </c>
      <c r="W18" s="46"/>
      <c r="X18" s="45" t="str">
        <f>+IF(W18="","",(LOOKUP(W18,CriterioControl,CriteriosControles!$B$2:$B$15)))</f>
        <v/>
      </c>
      <c r="Y18" s="46"/>
      <c r="Z18" s="45" t="str">
        <f>+IF(Y18="","",(LOOKUP(Y18,CriterioControl,CriteriosControles!$B$2:$B$15)))</f>
        <v/>
      </c>
      <c r="AA18" s="46"/>
      <c r="AB18" s="45" t="str">
        <f>+IF(AA18="","",(LOOKUP(AA18,CriterioControl,CriteriosControles!$B$2:$B$15)))</f>
        <v/>
      </c>
      <c r="AC18" s="47">
        <f>(SUM(F18:AB18)/(D18*5))</f>
        <v>0.8</v>
      </c>
      <c r="AD18" s="47">
        <f t="shared" si="4"/>
        <v>0.19999999999999996</v>
      </c>
      <c r="AE18" s="48" t="e">
        <f t="shared" si="2"/>
        <v>#REF!</v>
      </c>
    </row>
    <row r="19" spans="1:31" ht="156" customHeight="1" x14ac:dyDescent="0.25">
      <c r="A19" s="90" t="s">
        <v>238</v>
      </c>
      <c r="B19" s="46" t="e">
        <f>Riesgos_2021!#REF!</f>
        <v>#REF!</v>
      </c>
      <c r="C19" s="40" t="e">
        <f>Riesgos_2021!#REF!</f>
        <v>#REF!</v>
      </c>
      <c r="D19" s="45">
        <v>2</v>
      </c>
      <c r="E19" s="54" t="s">
        <v>136</v>
      </c>
      <c r="F19" s="45">
        <f>+IF(E19="","",(LOOKUP(E19,CriterioControl,CriteriosControles!$B$2:$B$15)))</f>
        <v>4</v>
      </c>
      <c r="G19" s="54"/>
      <c r="H19" s="45"/>
      <c r="I19" s="54"/>
      <c r="J19" s="45"/>
      <c r="K19" s="54"/>
      <c r="L19" s="45"/>
      <c r="M19" s="54"/>
      <c r="N19" s="45" t="str">
        <f>+IF(M19="","",(LOOKUP(M19,CriterioControl,CriteriosControles!$B$2:$B$15)))</f>
        <v/>
      </c>
      <c r="O19" s="46"/>
      <c r="P19" s="45" t="str">
        <f>+IF(O19="","",(LOOKUP(O19,CriterioControl,CriteriosControles!$B$2:$B$15)))</f>
        <v/>
      </c>
      <c r="Q19" s="46"/>
      <c r="R19" s="45" t="str">
        <f>+IF(Q19="","",(LOOKUP(Q19,CriterioControl,CriteriosControles!$B$2:$B$15)))</f>
        <v/>
      </c>
      <c r="S19" s="46"/>
      <c r="T19" s="45" t="str">
        <f>+IF(S19="","",(LOOKUP(S19,CriterioControl,CriteriosControles!$B$2:$B$15)))</f>
        <v/>
      </c>
      <c r="U19" s="46"/>
      <c r="V19" s="45" t="str">
        <f>+IF(U19="","",(LOOKUP(U19,CriterioControl,CriteriosControles!$B$2:$B$15)))</f>
        <v/>
      </c>
      <c r="W19" s="46"/>
      <c r="X19" s="45" t="str">
        <f>+IF(W19="","",(LOOKUP(W19,CriterioControl,CriteriosControles!$B$2:$B$15)))</f>
        <v/>
      </c>
      <c r="Y19" s="46"/>
      <c r="Z19" s="45" t="str">
        <f>+IF(Y19="","",(LOOKUP(Y19,CriterioControl,CriteriosControles!$B$2:$B$15)))</f>
        <v/>
      </c>
      <c r="AA19" s="46"/>
      <c r="AB19" s="45" t="str">
        <f>+IF(AA19="","",(LOOKUP(AA19,CriterioControl,CriteriosControles!$B$2:$B$15)))</f>
        <v/>
      </c>
      <c r="AC19" s="47">
        <f t="shared" si="3"/>
        <v>0.4</v>
      </c>
      <c r="AD19" s="47">
        <f t="shared" si="4"/>
        <v>0.6</v>
      </c>
      <c r="AE19" s="48" t="e">
        <f t="shared" si="2"/>
        <v>#REF!</v>
      </c>
    </row>
    <row r="20" spans="1:31" ht="57.75" customHeight="1" x14ac:dyDescent="0.25">
      <c r="A20" s="40"/>
      <c r="B20" s="46">
        <f>Riesgos_2021!L22</f>
        <v>5</v>
      </c>
      <c r="C20" s="40" t="str">
        <f>Riesgos_2021!M22</f>
        <v xml:space="preserve">1. Ejecutar Plan de mantenimiento del edificio </v>
      </c>
      <c r="D20" s="45">
        <v>1</v>
      </c>
      <c r="E20" s="54" t="s">
        <v>136</v>
      </c>
      <c r="F20" s="45">
        <f>+IF(E20="","",(LOOKUP(E20,CriterioControl,CriteriosControles!$B$2:$B$15)))</f>
        <v>4</v>
      </c>
      <c r="G20" s="54"/>
      <c r="H20" s="45"/>
      <c r="I20" s="54"/>
      <c r="J20" s="45"/>
      <c r="K20" s="54"/>
      <c r="L20" s="45" t="str">
        <f>+IF(K20="","",(LOOKUP(K20,CriterioControl,CriteriosControles!$B$2:$B$15)))</f>
        <v/>
      </c>
      <c r="M20" s="54"/>
      <c r="N20" s="45" t="str">
        <f>+IF(M20="","",(LOOKUP(M20,CriterioControl,CriteriosControles!$B$2:$B$15)))</f>
        <v/>
      </c>
      <c r="O20" s="46"/>
      <c r="P20" s="45" t="str">
        <f>+IF(O20="","",(LOOKUP(O20,CriterioControl,CriteriosControles!$B$2:$B$15)))</f>
        <v/>
      </c>
      <c r="Q20" s="46"/>
      <c r="R20" s="45" t="str">
        <f>+IF(Q20="","",(LOOKUP(Q20,CriterioControl,CriteriosControles!$B$2:$B$15)))</f>
        <v/>
      </c>
      <c r="S20" s="46"/>
      <c r="T20" s="45" t="str">
        <f>+IF(S20="","",(LOOKUP(S20,CriterioControl,CriteriosControles!$B$2:$B$15)))</f>
        <v/>
      </c>
      <c r="U20" s="46"/>
      <c r="V20" s="45" t="str">
        <f>+IF(U20="","",(LOOKUP(U20,CriterioControl,CriteriosControles!$B$2:$B$15)))</f>
        <v/>
      </c>
      <c r="W20" s="46"/>
      <c r="X20" s="45" t="str">
        <f>+IF(W20="","",(LOOKUP(W20,CriterioControl,CriteriosControles!$B$2:$B$15)))</f>
        <v/>
      </c>
      <c r="Y20" s="46"/>
      <c r="Z20" s="45" t="str">
        <f>+IF(Y20="","",(LOOKUP(Y20,CriterioControl,CriteriosControles!$B$2:$B$15)))</f>
        <v/>
      </c>
      <c r="AA20" s="46"/>
      <c r="AB20" s="45" t="str">
        <f>+IF(AA20="","",(LOOKUP(AA20,CriterioControl,CriteriosControles!$B$2:$B$15)))</f>
        <v/>
      </c>
      <c r="AC20" s="47">
        <f t="shared" si="3"/>
        <v>0.8</v>
      </c>
      <c r="AD20" s="47">
        <f t="shared" si="4"/>
        <v>0.19999999999999996</v>
      </c>
      <c r="AE20" s="48">
        <f t="shared" si="2"/>
        <v>0.99999999999999978</v>
      </c>
    </row>
    <row r="21" spans="1:31" ht="18.75" customHeight="1" x14ac:dyDescent="0.25">
      <c r="A21" s="40"/>
      <c r="B21" s="46"/>
      <c r="C21" s="40"/>
      <c r="D21" s="45"/>
      <c r="E21" s="54"/>
      <c r="F21" s="45"/>
      <c r="G21" s="54"/>
      <c r="H21" s="45"/>
      <c r="I21" s="54"/>
      <c r="J21" s="45"/>
      <c r="K21" s="54"/>
      <c r="L21" s="45" t="str">
        <f>+IF(K21="","",(LOOKUP(K21,CriterioControl,CriteriosControles!$B$2:$B$15)))</f>
        <v/>
      </c>
      <c r="M21" s="54"/>
      <c r="N21" s="45" t="str">
        <f>+IF(M21="","",(LOOKUP(M21,CriterioControl,CriteriosControles!$B$2:$B$15)))</f>
        <v/>
      </c>
      <c r="O21" s="46"/>
      <c r="P21" s="45" t="str">
        <f>+IF(O21="","",(LOOKUP(O21,CriterioControl,CriteriosControles!$B$2:$B$15)))</f>
        <v/>
      </c>
      <c r="Q21" s="46"/>
      <c r="R21" s="45" t="str">
        <f>+IF(Q21="","",(LOOKUP(Q21,CriterioControl,CriteriosControles!$B$2:$B$15)))</f>
        <v/>
      </c>
      <c r="S21" s="46"/>
      <c r="T21" s="45" t="str">
        <f>+IF(S21="","",(LOOKUP(S21,CriterioControl,CriteriosControles!$B$2:$B$15)))</f>
        <v/>
      </c>
      <c r="U21" s="46"/>
      <c r="V21" s="45" t="str">
        <f>+IF(U21="","",(LOOKUP(U21,CriterioControl,CriteriosControles!$B$2:$B$15)))</f>
        <v/>
      </c>
      <c r="W21" s="46"/>
      <c r="X21" s="45" t="str">
        <f>+IF(W21="","",(LOOKUP(W21,CriterioControl,CriteriosControles!$B$2:$B$15)))</f>
        <v/>
      </c>
      <c r="Y21" s="46"/>
      <c r="Z21" s="45" t="str">
        <f>+IF(Y21="","",(LOOKUP(Y21,CriterioControl,CriteriosControles!$B$2:$B$15)))</f>
        <v/>
      </c>
      <c r="AA21" s="46"/>
      <c r="AB21" s="45" t="str">
        <f>+IF(AA21="","",(LOOKUP(AA21,CriterioControl,CriteriosControles!$B$2:$B$15)))</f>
        <v/>
      </c>
      <c r="AC21" s="47" t="e">
        <f t="shared" si="3"/>
        <v>#DIV/0!</v>
      </c>
      <c r="AD21" s="47" t="e">
        <f t="shared" si="4"/>
        <v>#DIV/0!</v>
      </c>
      <c r="AE21" s="48" t="e">
        <f t="shared" si="2"/>
        <v>#DIV/0!</v>
      </c>
    </row>
    <row r="22" spans="1:31" x14ac:dyDescent="0.25">
      <c r="A22" s="40"/>
      <c r="B22" s="46"/>
      <c r="C22" s="40"/>
      <c r="D22" s="45"/>
      <c r="E22" s="54"/>
      <c r="F22" s="45"/>
      <c r="G22" s="54"/>
      <c r="H22" s="45"/>
      <c r="I22" s="54"/>
      <c r="J22" s="45"/>
      <c r="K22" s="54"/>
      <c r="L22" s="45"/>
      <c r="M22" s="54"/>
      <c r="N22" s="45"/>
      <c r="O22" s="46"/>
      <c r="P22" s="45"/>
      <c r="Q22" s="46"/>
      <c r="R22" s="45"/>
      <c r="S22" s="46"/>
      <c r="T22" s="45"/>
      <c r="U22" s="46"/>
      <c r="V22" s="45"/>
      <c r="W22" s="46"/>
      <c r="X22" s="45"/>
      <c r="Y22" s="46"/>
      <c r="Z22" s="45"/>
      <c r="AA22" s="46"/>
      <c r="AB22" s="45"/>
      <c r="AC22" s="47"/>
      <c r="AD22" s="47"/>
      <c r="AE22" s="48"/>
    </row>
    <row r="23" spans="1:31" x14ac:dyDescent="0.25">
      <c r="A23" s="40"/>
      <c r="B23" s="46"/>
      <c r="C23" s="40"/>
      <c r="D23" s="45"/>
      <c r="E23" s="54"/>
      <c r="F23" s="45"/>
      <c r="G23" s="54"/>
      <c r="H23" s="45"/>
      <c r="I23" s="54"/>
      <c r="J23" s="45"/>
      <c r="K23" s="54"/>
      <c r="L23" s="45"/>
      <c r="M23" s="54"/>
      <c r="N23" s="45"/>
      <c r="O23" s="46"/>
      <c r="P23" s="45"/>
      <c r="Q23" s="46"/>
      <c r="R23" s="45"/>
      <c r="S23" s="46"/>
      <c r="T23" s="45"/>
      <c r="U23" s="46"/>
      <c r="V23" s="45"/>
      <c r="W23" s="46"/>
      <c r="X23" s="45"/>
      <c r="Y23" s="46"/>
      <c r="Z23" s="45"/>
      <c r="AA23" s="46"/>
      <c r="AB23" s="45"/>
      <c r="AC23" s="47"/>
      <c r="AD23" s="47"/>
      <c r="AE23" s="48"/>
    </row>
    <row r="24" spans="1:31" x14ac:dyDescent="0.25">
      <c r="A24" s="40"/>
      <c r="B24" s="46"/>
      <c r="C24" s="40"/>
      <c r="D24" s="45"/>
      <c r="E24" s="54"/>
      <c r="F24" s="45"/>
      <c r="G24" s="54"/>
      <c r="H24" s="45"/>
      <c r="I24" s="54"/>
      <c r="J24" s="45"/>
      <c r="K24" s="54"/>
      <c r="L24" s="45"/>
      <c r="M24" s="54"/>
      <c r="N24" s="45"/>
      <c r="O24" s="46"/>
      <c r="P24" s="45"/>
      <c r="Q24" s="46"/>
      <c r="R24" s="45"/>
      <c r="S24" s="46"/>
      <c r="T24" s="45"/>
      <c r="U24" s="46"/>
      <c r="V24" s="45"/>
      <c r="W24" s="46"/>
      <c r="X24" s="45"/>
      <c r="Y24" s="46"/>
      <c r="Z24" s="45"/>
      <c r="AA24" s="46"/>
      <c r="AB24" s="45"/>
      <c r="AC24" s="47"/>
      <c r="AD24" s="47"/>
      <c r="AE24" s="48"/>
    </row>
    <row r="25" spans="1:31" x14ac:dyDescent="0.25">
      <c r="A25" s="40"/>
      <c r="B25" s="46"/>
      <c r="C25" s="40"/>
      <c r="D25" s="45"/>
      <c r="E25" s="54"/>
      <c r="F25" s="45"/>
      <c r="G25" s="54"/>
      <c r="H25" s="45"/>
      <c r="I25" s="54"/>
      <c r="J25" s="45"/>
      <c r="K25" s="54"/>
      <c r="L25" s="45"/>
      <c r="M25" s="54"/>
      <c r="N25" s="45"/>
      <c r="O25" s="46"/>
      <c r="P25" s="45"/>
      <c r="Q25" s="46"/>
      <c r="R25" s="45"/>
      <c r="S25" s="46"/>
      <c r="T25" s="45"/>
      <c r="U25" s="46"/>
      <c r="V25" s="45"/>
      <c r="W25" s="46"/>
      <c r="X25" s="45"/>
      <c r="Y25" s="46"/>
      <c r="Z25" s="45"/>
      <c r="AA25" s="46"/>
      <c r="AB25" s="45"/>
      <c r="AC25" s="47"/>
      <c r="AD25" s="47"/>
      <c r="AE25" s="48"/>
    </row>
    <row r="26" spans="1:31" x14ac:dyDescent="0.25">
      <c r="A26" s="40"/>
      <c r="B26" s="46"/>
      <c r="C26" s="40"/>
      <c r="D26" s="45"/>
      <c r="E26" s="54"/>
      <c r="F26" s="45"/>
      <c r="G26" s="54"/>
      <c r="H26" s="45"/>
      <c r="I26" s="54"/>
      <c r="J26" s="45"/>
      <c r="K26" s="54"/>
      <c r="L26" s="45"/>
      <c r="M26" s="54"/>
      <c r="N26" s="45"/>
      <c r="O26" s="46"/>
      <c r="P26" s="45"/>
      <c r="Q26" s="46"/>
      <c r="R26" s="45"/>
      <c r="S26" s="46"/>
      <c r="T26" s="45"/>
      <c r="U26" s="46"/>
      <c r="V26" s="45"/>
      <c r="W26" s="46"/>
      <c r="X26" s="45"/>
      <c r="Y26" s="46"/>
      <c r="Z26" s="45"/>
      <c r="AA26" s="46"/>
      <c r="AB26" s="45"/>
      <c r="AC26" s="47"/>
      <c r="AD26" s="47"/>
      <c r="AE26" s="48"/>
    </row>
  </sheetData>
  <sheetProtection selectLockedCells="1"/>
  <autoFilter ref="A3:AE21" xr:uid="{00000000-0009-0000-0000-000003000000}"/>
  <mergeCells count="19">
    <mergeCell ref="E2:F2"/>
    <mergeCell ref="A1:A3"/>
    <mergeCell ref="E1:AB1"/>
    <mergeCell ref="B1:B3"/>
    <mergeCell ref="G2:H2"/>
    <mergeCell ref="I2:J2"/>
    <mergeCell ref="K2:L2"/>
    <mergeCell ref="M2:N2"/>
    <mergeCell ref="O2:P2"/>
    <mergeCell ref="Q2:R2"/>
    <mergeCell ref="S2:T2"/>
    <mergeCell ref="U2:V2"/>
    <mergeCell ref="D1:D3"/>
    <mergeCell ref="AD1:AD3"/>
    <mergeCell ref="AE1:AE3"/>
    <mergeCell ref="W2:X2"/>
    <mergeCell ref="Y2:Z2"/>
    <mergeCell ref="AA2:AB2"/>
    <mergeCell ref="AC1:AC3"/>
  </mergeCells>
  <conditionalFormatting sqref="F27:J1048576 E1 N4:N9 P4:P9 R4:R9 T4:T9 V4:V9 X4:X9 Z4:Z9 AB4:AB9 H16:H26 J16:J26 L16:L26 N16:N26 P16:P26 R16:R26 T16:T26 V16:V26 X16:X26 Z16:Z26 AB16:AB26 F4:F9 H4:H9 J4:J9 L4:L9 F16:F26">
    <cfRule type="cellIs" dxfId="47" priority="117" operator="notEqual">
      <formula>""</formula>
    </cfRule>
  </conditionalFormatting>
  <conditionalFormatting sqref="F10">
    <cfRule type="cellIs" dxfId="46" priority="73" operator="notEqual">
      <formula>""</formula>
    </cfRule>
  </conditionalFormatting>
  <conditionalFormatting sqref="H10">
    <cfRule type="cellIs" dxfId="45" priority="72" operator="notEqual">
      <formula>""</formula>
    </cfRule>
  </conditionalFormatting>
  <conditionalFormatting sqref="L10">
    <cfRule type="cellIs" dxfId="44" priority="70" operator="notEqual">
      <formula>""</formula>
    </cfRule>
  </conditionalFormatting>
  <conditionalFormatting sqref="N10">
    <cfRule type="cellIs" dxfId="43" priority="69" operator="notEqual">
      <formula>""</formula>
    </cfRule>
  </conditionalFormatting>
  <conditionalFormatting sqref="P10">
    <cfRule type="cellIs" dxfId="42" priority="68" operator="notEqual">
      <formula>""</formula>
    </cfRule>
  </conditionalFormatting>
  <conditionalFormatting sqref="R10">
    <cfRule type="cellIs" dxfId="41" priority="67" operator="notEqual">
      <formula>""</formula>
    </cfRule>
  </conditionalFormatting>
  <conditionalFormatting sqref="T10">
    <cfRule type="cellIs" dxfId="40" priority="66" operator="notEqual">
      <formula>""</formula>
    </cfRule>
  </conditionalFormatting>
  <conditionalFormatting sqref="V10">
    <cfRule type="cellIs" dxfId="39" priority="65" operator="notEqual">
      <formula>""</formula>
    </cfRule>
  </conditionalFormatting>
  <conditionalFormatting sqref="X10">
    <cfRule type="cellIs" dxfId="38" priority="64" operator="notEqual">
      <formula>""</formula>
    </cfRule>
  </conditionalFormatting>
  <conditionalFormatting sqref="Z10">
    <cfRule type="cellIs" dxfId="37" priority="63" operator="notEqual">
      <formula>""</formula>
    </cfRule>
  </conditionalFormatting>
  <conditionalFormatting sqref="AB10">
    <cfRule type="cellIs" dxfId="36" priority="62" operator="notEqual">
      <formula>""</formula>
    </cfRule>
  </conditionalFormatting>
  <conditionalFormatting sqref="F11:F14">
    <cfRule type="cellIs" dxfId="35" priority="61" operator="notEqual">
      <formula>""</formula>
    </cfRule>
  </conditionalFormatting>
  <conditionalFormatting sqref="H11:H14">
    <cfRule type="cellIs" dxfId="34" priority="60" operator="notEqual">
      <formula>""</formula>
    </cfRule>
  </conditionalFormatting>
  <conditionalFormatting sqref="J11:J14">
    <cfRule type="cellIs" dxfId="33" priority="59" operator="notEqual">
      <formula>""</formula>
    </cfRule>
  </conditionalFormatting>
  <conditionalFormatting sqref="L11:L14">
    <cfRule type="cellIs" dxfId="32" priority="58" operator="notEqual">
      <formula>""</formula>
    </cfRule>
  </conditionalFormatting>
  <conditionalFormatting sqref="N11:N14">
    <cfRule type="cellIs" dxfId="31" priority="57" operator="notEqual">
      <formula>""</formula>
    </cfRule>
  </conditionalFormatting>
  <conditionalFormatting sqref="P11:P14">
    <cfRule type="cellIs" dxfId="30" priority="56" operator="notEqual">
      <formula>""</formula>
    </cfRule>
  </conditionalFormatting>
  <conditionalFormatting sqref="R11:R14">
    <cfRule type="cellIs" dxfId="29" priority="55" operator="notEqual">
      <formula>""</formula>
    </cfRule>
  </conditionalFormatting>
  <conditionalFormatting sqref="T11:T14">
    <cfRule type="cellIs" dxfId="28" priority="54" operator="notEqual">
      <formula>""</formula>
    </cfRule>
  </conditionalFormatting>
  <conditionalFormatting sqref="V11:V14">
    <cfRule type="cellIs" dxfId="27" priority="53" operator="notEqual">
      <formula>""</formula>
    </cfRule>
  </conditionalFormatting>
  <conditionalFormatting sqref="X11:X14">
    <cfRule type="cellIs" dxfId="26" priority="52" operator="notEqual">
      <formula>""</formula>
    </cfRule>
  </conditionalFormatting>
  <conditionalFormatting sqref="Z11:Z14">
    <cfRule type="cellIs" dxfId="25" priority="51" operator="notEqual">
      <formula>""</formula>
    </cfRule>
  </conditionalFormatting>
  <conditionalFormatting sqref="AB11:AB14">
    <cfRule type="cellIs" dxfId="24" priority="50" operator="notEqual">
      <formula>""</formula>
    </cfRule>
  </conditionalFormatting>
  <conditionalFormatting sqref="F15">
    <cfRule type="cellIs" dxfId="23" priority="37" operator="notEqual">
      <formula>""</formula>
    </cfRule>
  </conditionalFormatting>
  <conditionalFormatting sqref="H15">
    <cfRule type="cellIs" dxfId="22" priority="36" operator="notEqual">
      <formula>""</formula>
    </cfRule>
  </conditionalFormatting>
  <conditionalFormatting sqref="J15">
    <cfRule type="cellIs" dxfId="21" priority="35" operator="notEqual">
      <formula>""</formula>
    </cfRule>
  </conditionalFormatting>
  <conditionalFormatting sqref="L15">
    <cfRule type="cellIs" dxfId="20" priority="34" operator="notEqual">
      <formula>""</formula>
    </cfRule>
  </conditionalFormatting>
  <conditionalFormatting sqref="N15">
    <cfRule type="cellIs" dxfId="19" priority="33" operator="notEqual">
      <formula>""</formula>
    </cfRule>
  </conditionalFormatting>
  <conditionalFormatting sqref="P15">
    <cfRule type="cellIs" dxfId="18" priority="32" operator="notEqual">
      <formula>""</formula>
    </cfRule>
  </conditionalFormatting>
  <conditionalFormatting sqref="R15">
    <cfRule type="cellIs" dxfId="17" priority="31" operator="notEqual">
      <formula>""</formula>
    </cfRule>
  </conditionalFormatting>
  <conditionalFormatting sqref="T15">
    <cfRule type="cellIs" dxfId="16" priority="30" operator="notEqual">
      <formula>""</formula>
    </cfRule>
  </conditionalFormatting>
  <conditionalFormatting sqref="V15">
    <cfRule type="cellIs" dxfId="15" priority="29" operator="notEqual">
      <formula>""</formula>
    </cfRule>
  </conditionalFormatting>
  <conditionalFormatting sqref="X15">
    <cfRule type="cellIs" dxfId="14" priority="28" operator="notEqual">
      <formula>""</formula>
    </cfRule>
  </conditionalFormatting>
  <conditionalFormatting sqref="Z15">
    <cfRule type="cellIs" dxfId="13" priority="27" operator="notEqual">
      <formula>""</formula>
    </cfRule>
  </conditionalFormatting>
  <conditionalFormatting sqref="AB15">
    <cfRule type="cellIs" dxfId="12" priority="26" operator="notEqual">
      <formula>""</formula>
    </cfRule>
  </conditionalFormatting>
  <conditionalFormatting sqref="J10">
    <cfRule type="cellIs" dxfId="11" priority="1" operator="notEqual">
      <formula>""</formula>
    </cfRule>
  </conditionalFormatting>
  <dataValidations count="1">
    <dataValidation type="list" allowBlank="1" showInputMessage="1" showErrorMessage="1" sqref="I4:I26 K4:K26 AA4:AA26 Y4:Y26 W4:W26 U4:U26 S4:S26 Q4:Q26 O4:O26 M4:M26 G4:G26 E4:E26" xr:uid="{00000000-0002-0000-0300-000000000000}">
      <formula1>CriterioControl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5"/>
  <sheetViews>
    <sheetView zoomScaleNormal="100" workbookViewId="0">
      <selection activeCell="A7" sqref="A7"/>
    </sheetView>
  </sheetViews>
  <sheetFormatPr baseColWidth="10" defaultRowHeight="15" x14ac:dyDescent="0.25"/>
  <cols>
    <col min="1" max="1" width="50.140625" customWidth="1"/>
  </cols>
  <sheetData>
    <row r="1" spans="1:2" x14ac:dyDescent="0.25">
      <c r="A1" s="179" t="s">
        <v>124</v>
      </c>
      <c r="B1" s="179"/>
    </row>
    <row r="2" spans="1:2" x14ac:dyDescent="0.25">
      <c r="A2" t="s">
        <v>127</v>
      </c>
      <c r="B2" s="44" t="s">
        <v>125</v>
      </c>
    </row>
    <row r="3" spans="1:2" x14ac:dyDescent="0.25">
      <c r="A3" t="s">
        <v>128</v>
      </c>
      <c r="B3" s="44" t="s">
        <v>126</v>
      </c>
    </row>
    <row r="4" spans="1:2" x14ac:dyDescent="0.25">
      <c r="A4" t="s">
        <v>129</v>
      </c>
      <c r="B4" s="44">
        <v>1</v>
      </c>
    </row>
    <row r="5" spans="1:2" x14ac:dyDescent="0.25">
      <c r="A5" t="s">
        <v>130</v>
      </c>
      <c r="B5" s="44">
        <v>1</v>
      </c>
    </row>
    <row r="6" spans="1:2" x14ac:dyDescent="0.25">
      <c r="A6" t="s">
        <v>131</v>
      </c>
      <c r="B6" s="44">
        <v>4</v>
      </c>
    </row>
    <row r="7" spans="1:2" x14ac:dyDescent="0.25">
      <c r="A7" t="s">
        <v>132</v>
      </c>
      <c r="B7" s="44">
        <v>5</v>
      </c>
    </row>
    <row r="8" spans="1:2" x14ac:dyDescent="0.25">
      <c r="A8" t="s">
        <v>133</v>
      </c>
      <c r="B8" s="44">
        <v>1</v>
      </c>
    </row>
    <row r="9" spans="1:2" x14ac:dyDescent="0.25">
      <c r="A9" t="s">
        <v>134</v>
      </c>
      <c r="B9" s="44">
        <v>1</v>
      </c>
    </row>
    <row r="10" spans="1:2" x14ac:dyDescent="0.25">
      <c r="A10" t="s">
        <v>135</v>
      </c>
      <c r="B10" s="44">
        <v>3</v>
      </c>
    </row>
    <row r="11" spans="1:2" x14ac:dyDescent="0.25">
      <c r="A11" t="s">
        <v>136</v>
      </c>
      <c r="B11" s="44">
        <v>4</v>
      </c>
    </row>
    <row r="12" spans="1:2" x14ac:dyDescent="0.25">
      <c r="A12" t="s">
        <v>137</v>
      </c>
      <c r="B12" s="44">
        <v>1</v>
      </c>
    </row>
    <row r="13" spans="1:2" x14ac:dyDescent="0.25">
      <c r="A13" t="s">
        <v>138</v>
      </c>
      <c r="B13" s="44">
        <v>1</v>
      </c>
    </row>
    <row r="14" spans="1:2" x14ac:dyDescent="0.25">
      <c r="A14" t="s">
        <v>139</v>
      </c>
      <c r="B14" s="44">
        <v>2</v>
      </c>
    </row>
    <row r="15" spans="1:2" x14ac:dyDescent="0.25">
      <c r="A15" t="s">
        <v>140</v>
      </c>
      <c r="B15" s="44">
        <v>3</v>
      </c>
    </row>
  </sheetData>
  <mergeCells count="1">
    <mergeCell ref="A1:B1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1:E15"/>
  <sheetViews>
    <sheetView zoomScale="125" zoomScaleNormal="125" workbookViewId="0">
      <selection activeCell="D5" sqref="D5:D6"/>
    </sheetView>
  </sheetViews>
  <sheetFormatPr baseColWidth="10" defaultRowHeight="15" x14ac:dyDescent="0.25"/>
  <cols>
    <col min="3" max="4" width="19" customWidth="1"/>
    <col min="5" max="5" width="108.85546875" customWidth="1"/>
  </cols>
  <sheetData>
    <row r="1" spans="3:5" ht="15.75" thickBot="1" x14ac:dyDescent="0.3"/>
    <row r="2" spans="3:5" ht="19.5" thickBot="1" x14ac:dyDescent="0.3">
      <c r="C2" s="61" t="s">
        <v>115</v>
      </c>
      <c r="D2" s="62" t="s">
        <v>180</v>
      </c>
      <c r="E2" s="63" t="s">
        <v>181</v>
      </c>
    </row>
    <row r="3" spans="3:5" x14ac:dyDescent="0.25">
      <c r="C3" s="180" t="s">
        <v>182</v>
      </c>
      <c r="D3" s="180">
        <v>1</v>
      </c>
      <c r="E3" s="68" t="s">
        <v>201</v>
      </c>
    </row>
    <row r="4" spans="3:5" ht="15.75" thickBot="1" x14ac:dyDescent="0.3">
      <c r="C4" s="181"/>
      <c r="D4" s="181"/>
      <c r="E4" s="69" t="s">
        <v>210</v>
      </c>
    </row>
    <row r="5" spans="3:5" x14ac:dyDescent="0.25">
      <c r="C5" s="180" t="s">
        <v>183</v>
      </c>
      <c r="D5" s="180">
        <v>2</v>
      </c>
      <c r="E5" s="68" t="s">
        <v>211</v>
      </c>
    </row>
    <row r="6" spans="3:5" ht="15.75" thickBot="1" x14ac:dyDescent="0.3">
      <c r="C6" s="182"/>
      <c r="D6" s="182"/>
      <c r="E6" s="69" t="s">
        <v>209</v>
      </c>
    </row>
    <row r="7" spans="3:5" x14ac:dyDescent="0.25">
      <c r="C7" s="180" t="s">
        <v>184</v>
      </c>
      <c r="D7" s="183">
        <v>3</v>
      </c>
      <c r="E7" s="68" t="s">
        <v>202</v>
      </c>
    </row>
    <row r="8" spans="3:5" x14ac:dyDescent="0.25">
      <c r="C8" s="181"/>
      <c r="D8" s="184"/>
      <c r="E8" s="67" t="s">
        <v>209</v>
      </c>
    </row>
    <row r="9" spans="3:5" ht="15.75" thickBot="1" x14ac:dyDescent="0.3">
      <c r="C9" s="182"/>
      <c r="D9" s="185"/>
      <c r="E9" s="69" t="s">
        <v>208</v>
      </c>
    </row>
    <row r="10" spans="3:5" x14ac:dyDescent="0.25">
      <c r="C10" s="180" t="s">
        <v>185</v>
      </c>
      <c r="D10" s="180">
        <v>4</v>
      </c>
      <c r="E10" s="68" t="s">
        <v>204</v>
      </c>
    </row>
    <row r="11" spans="3:5" x14ac:dyDescent="0.25">
      <c r="C11" s="181"/>
      <c r="D11" s="181"/>
      <c r="E11" s="67" t="s">
        <v>203</v>
      </c>
    </row>
    <row r="12" spans="3:5" ht="15.75" thickBot="1" x14ac:dyDescent="0.3">
      <c r="C12" s="182"/>
      <c r="D12" s="182"/>
      <c r="E12" s="69" t="s">
        <v>208</v>
      </c>
    </row>
    <row r="13" spans="3:5" x14ac:dyDescent="0.25">
      <c r="C13" s="180" t="s">
        <v>186</v>
      </c>
      <c r="D13" s="180">
        <v>5</v>
      </c>
      <c r="E13" s="66" t="s">
        <v>207</v>
      </c>
    </row>
    <row r="14" spans="3:5" x14ac:dyDescent="0.25">
      <c r="C14" s="181"/>
      <c r="D14" s="181"/>
      <c r="E14" s="64" t="s">
        <v>205</v>
      </c>
    </row>
    <row r="15" spans="3:5" ht="15.75" thickBot="1" x14ac:dyDescent="0.3">
      <c r="C15" s="182"/>
      <c r="D15" s="182"/>
      <c r="E15" s="65" t="s">
        <v>206</v>
      </c>
    </row>
  </sheetData>
  <mergeCells count="10">
    <mergeCell ref="C13:C15"/>
    <mergeCell ref="D13:D15"/>
    <mergeCell ref="C3:C4"/>
    <mergeCell ref="D3:D4"/>
    <mergeCell ref="C5:C6"/>
    <mergeCell ref="D5:D6"/>
    <mergeCell ref="D7:D9"/>
    <mergeCell ref="C7:C9"/>
    <mergeCell ref="D10:D12"/>
    <mergeCell ref="C10:C1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52"/>
  <sheetViews>
    <sheetView showGridLines="0" zoomScaleNormal="100" zoomScalePageLayoutView="125" workbookViewId="0">
      <selection activeCell="C4" sqref="C4"/>
    </sheetView>
  </sheetViews>
  <sheetFormatPr baseColWidth="10" defaultColWidth="9.140625" defaultRowHeight="15" x14ac:dyDescent="0.25"/>
  <cols>
    <col min="1" max="1" width="24.42578125" style="1" bestFit="1" customWidth="1"/>
    <col min="2" max="2" width="1.42578125" style="1" customWidth="1"/>
    <col min="3" max="3" width="26.42578125" style="1" customWidth="1"/>
    <col min="4" max="4" width="1.42578125" style="1" customWidth="1"/>
    <col min="5" max="5" width="9.140625" style="5"/>
    <col min="6" max="6" width="13.42578125" style="5" customWidth="1"/>
    <col min="7" max="7" width="36.42578125" style="5" customWidth="1"/>
    <col min="8" max="8" width="14.85546875" style="5" customWidth="1"/>
    <col min="9" max="9" width="25.42578125" style="21" customWidth="1"/>
    <col min="10" max="10" width="1.42578125" style="1" customWidth="1"/>
    <col min="11" max="11" width="27.140625" style="1" bestFit="1" customWidth="1"/>
    <col min="12" max="12" width="50.42578125" style="1" customWidth="1"/>
    <col min="13" max="18" width="26.42578125" style="1" customWidth="1"/>
    <col min="19" max="19" width="5.42578125" style="1" bestFit="1" customWidth="1"/>
    <col min="20" max="20" width="23" style="1" bestFit="1" customWidth="1"/>
    <col min="21" max="21" width="1.42578125" style="1" customWidth="1"/>
    <col min="22" max="22" width="91.140625" style="1" customWidth="1"/>
    <col min="23" max="16384" width="9.140625" style="1"/>
  </cols>
  <sheetData>
    <row r="1" spans="1:22" ht="18.75" x14ac:dyDescent="0.25">
      <c r="A1" s="3" t="s">
        <v>58</v>
      </c>
      <c r="C1" s="3" t="s">
        <v>56</v>
      </c>
      <c r="E1" s="31" t="s">
        <v>11</v>
      </c>
      <c r="F1" s="31" t="s">
        <v>16</v>
      </c>
      <c r="G1" s="31" t="s">
        <v>36</v>
      </c>
      <c r="H1" s="31" t="s">
        <v>14</v>
      </c>
      <c r="I1" s="32" t="s">
        <v>23</v>
      </c>
      <c r="J1" s="33"/>
      <c r="K1" s="34" t="s">
        <v>20</v>
      </c>
      <c r="L1" s="34" t="s">
        <v>111</v>
      </c>
      <c r="M1" s="34" t="s">
        <v>116</v>
      </c>
      <c r="N1" s="34" t="s">
        <v>45</v>
      </c>
      <c r="O1" s="34" t="s">
        <v>47</v>
      </c>
      <c r="P1" s="34" t="s">
        <v>79</v>
      </c>
      <c r="Q1" s="34" t="s">
        <v>55</v>
      </c>
      <c r="R1" s="34" t="s">
        <v>80</v>
      </c>
      <c r="S1" s="34" t="s">
        <v>48</v>
      </c>
      <c r="T1" s="34" t="s">
        <v>54</v>
      </c>
      <c r="U1" s="33"/>
      <c r="V1" s="35"/>
    </row>
    <row r="2" spans="1:22" ht="18.75" x14ac:dyDescent="0.25">
      <c r="A2" s="4">
        <v>8</v>
      </c>
      <c r="C2" s="4">
        <v>8</v>
      </c>
      <c r="E2" s="36" t="s">
        <v>9</v>
      </c>
      <c r="F2" s="36" t="s">
        <v>28</v>
      </c>
      <c r="G2" s="36" t="s">
        <v>43</v>
      </c>
      <c r="H2" s="36" t="s">
        <v>21</v>
      </c>
      <c r="I2" s="55" t="s">
        <v>155</v>
      </c>
      <c r="J2" s="33"/>
      <c r="K2" s="36" t="s">
        <v>96</v>
      </c>
      <c r="L2" s="36" t="s">
        <v>101</v>
      </c>
      <c r="M2" s="36" t="s">
        <v>106</v>
      </c>
      <c r="N2" s="36" t="s">
        <v>44</v>
      </c>
      <c r="O2" s="36" t="s">
        <v>4</v>
      </c>
      <c r="P2" s="36" t="s">
        <v>44</v>
      </c>
      <c r="Q2" s="36" t="s">
        <v>2</v>
      </c>
      <c r="R2" s="36" t="s">
        <v>117</v>
      </c>
      <c r="S2" s="37">
        <v>1</v>
      </c>
      <c r="T2" s="36" t="s">
        <v>49</v>
      </c>
      <c r="U2" s="33"/>
      <c r="V2" s="33"/>
    </row>
    <row r="3" spans="1:22" ht="15.75" thickBot="1" x14ac:dyDescent="0.3">
      <c r="C3" s="12" t="s">
        <v>57</v>
      </c>
      <c r="E3" s="36" t="s">
        <v>10</v>
      </c>
      <c r="F3" s="36" t="s">
        <v>29</v>
      </c>
      <c r="G3" s="36" t="s">
        <v>33</v>
      </c>
      <c r="H3" s="36" t="s">
        <v>19</v>
      </c>
      <c r="I3" s="55" t="s">
        <v>156</v>
      </c>
      <c r="J3" s="33"/>
      <c r="K3" s="36" t="s">
        <v>97</v>
      </c>
      <c r="L3" s="36" t="s">
        <v>102</v>
      </c>
      <c r="M3" s="36" t="s">
        <v>107</v>
      </c>
      <c r="N3" s="36" t="s">
        <v>83</v>
      </c>
      <c r="O3" s="36" t="s">
        <v>6</v>
      </c>
      <c r="P3" s="36" t="s">
        <v>78</v>
      </c>
      <c r="Q3" s="36" t="s">
        <v>5</v>
      </c>
      <c r="R3" s="36" t="s">
        <v>118</v>
      </c>
      <c r="S3" s="37">
        <v>2</v>
      </c>
      <c r="T3" s="36" t="s">
        <v>50</v>
      </c>
      <c r="U3" s="33"/>
      <c r="V3" s="33"/>
    </row>
    <row r="4" spans="1:22" ht="19.5" thickBot="1" x14ac:dyDescent="0.3">
      <c r="C4" s="4">
        <v>5</v>
      </c>
      <c r="E4" s="36"/>
      <c r="F4" s="36" t="s">
        <v>30</v>
      </c>
      <c r="G4" s="36" t="s">
        <v>41</v>
      </c>
      <c r="H4" s="36" t="s">
        <v>1</v>
      </c>
      <c r="I4" s="56" t="s">
        <v>157</v>
      </c>
      <c r="J4" s="33"/>
      <c r="K4" s="36" t="s">
        <v>98</v>
      </c>
      <c r="L4" s="36" t="s">
        <v>103</v>
      </c>
      <c r="M4" s="36" t="s">
        <v>108</v>
      </c>
      <c r="N4" s="36" t="s">
        <v>82</v>
      </c>
      <c r="O4" s="36" t="s">
        <v>3</v>
      </c>
      <c r="P4" s="36" t="s">
        <v>77</v>
      </c>
      <c r="Q4" s="36" t="s">
        <v>3</v>
      </c>
      <c r="R4" s="36" t="s">
        <v>119</v>
      </c>
      <c r="S4" s="37">
        <v>3</v>
      </c>
      <c r="T4" s="36" t="s">
        <v>51</v>
      </c>
      <c r="U4" s="33"/>
      <c r="V4" s="33"/>
    </row>
    <row r="5" spans="1:22" ht="15.75" thickBot="1" x14ac:dyDescent="0.3">
      <c r="E5" s="36"/>
      <c r="F5" s="36" t="s">
        <v>31</v>
      </c>
      <c r="G5" s="36" t="s">
        <v>32</v>
      </c>
      <c r="H5" s="36" t="s">
        <v>22</v>
      </c>
      <c r="I5" s="57" t="s">
        <v>158</v>
      </c>
      <c r="J5" s="33"/>
      <c r="K5" s="36" t="s">
        <v>99</v>
      </c>
      <c r="L5" s="36" t="s">
        <v>104</v>
      </c>
      <c r="M5" s="36" t="s">
        <v>109</v>
      </c>
      <c r="N5" s="36" t="s">
        <v>81</v>
      </c>
      <c r="O5" s="36" t="s">
        <v>5</v>
      </c>
      <c r="P5" s="36" t="s">
        <v>76</v>
      </c>
      <c r="Q5" s="36" t="s">
        <v>6</v>
      </c>
      <c r="R5" s="36" t="s">
        <v>120</v>
      </c>
      <c r="S5" s="37">
        <v>4</v>
      </c>
      <c r="T5" s="36" t="s">
        <v>52</v>
      </c>
      <c r="U5" s="33"/>
      <c r="V5" s="33"/>
    </row>
    <row r="6" spans="1:22" ht="15.75" thickBot="1" x14ac:dyDescent="0.3">
      <c r="E6" s="36"/>
      <c r="F6" s="36"/>
      <c r="G6" s="36" t="s">
        <v>34</v>
      </c>
      <c r="H6" s="36"/>
      <c r="I6" s="57" t="s">
        <v>159</v>
      </c>
      <c r="J6" s="33"/>
      <c r="K6" s="36" t="s">
        <v>100</v>
      </c>
      <c r="L6" s="36" t="s">
        <v>105</v>
      </c>
      <c r="M6" s="36" t="s">
        <v>110</v>
      </c>
      <c r="N6" s="36" t="s">
        <v>84</v>
      </c>
      <c r="O6" s="36" t="s">
        <v>2</v>
      </c>
      <c r="P6" s="36" t="s">
        <v>75</v>
      </c>
      <c r="Q6" s="36" t="s">
        <v>46</v>
      </c>
      <c r="R6" s="36" t="s">
        <v>121</v>
      </c>
      <c r="S6" s="37">
        <v>5</v>
      </c>
      <c r="T6" s="36" t="s">
        <v>53</v>
      </c>
      <c r="U6" s="33"/>
      <c r="V6" s="33"/>
    </row>
    <row r="7" spans="1:22" ht="15.75" thickBot="1" x14ac:dyDescent="0.3">
      <c r="E7" s="36"/>
      <c r="F7" s="36"/>
      <c r="G7" s="36" t="s">
        <v>42</v>
      </c>
      <c r="H7" s="36"/>
      <c r="I7" s="57" t="s">
        <v>160</v>
      </c>
      <c r="J7" s="33"/>
      <c r="K7" s="33"/>
      <c r="L7" s="38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15.75" thickBot="1" x14ac:dyDescent="0.3">
      <c r="E8" s="36"/>
      <c r="F8" s="36"/>
      <c r="G8" s="36" t="s">
        <v>37</v>
      </c>
      <c r="H8" s="36"/>
      <c r="I8" s="57" t="s">
        <v>161</v>
      </c>
      <c r="J8" s="33"/>
      <c r="K8" s="33"/>
      <c r="L8" s="38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15.75" thickBot="1" x14ac:dyDescent="0.3">
      <c r="A9" s="1" t="s">
        <v>66</v>
      </c>
      <c r="E9" s="36"/>
      <c r="F9" s="36"/>
      <c r="G9" s="36" t="s">
        <v>38</v>
      </c>
      <c r="H9" s="36"/>
      <c r="I9" s="57" t="s">
        <v>162</v>
      </c>
      <c r="J9" s="33"/>
      <c r="K9" s="33"/>
      <c r="L9" s="38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15.75" thickBot="1" x14ac:dyDescent="0.3">
      <c r="A10" s="13" t="s">
        <v>68</v>
      </c>
      <c r="C10" s="14" t="e">
        <f>COUNTIF(#REF!,"ABIERTA")</f>
        <v>#REF!</v>
      </c>
      <c r="E10" s="36"/>
      <c r="F10" s="36"/>
      <c r="G10" s="36" t="s">
        <v>35</v>
      </c>
      <c r="H10" s="36"/>
      <c r="I10" s="57" t="s">
        <v>163</v>
      </c>
      <c r="J10" s="33"/>
      <c r="K10" s="33"/>
      <c r="L10" s="38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15.75" thickBot="1" x14ac:dyDescent="0.3">
      <c r="A11" s="13" t="s">
        <v>69</v>
      </c>
      <c r="C11" s="14" t="e">
        <f>COUNTIF(#REF!,"CERRADA")</f>
        <v>#REF!</v>
      </c>
      <c r="E11" s="36"/>
      <c r="F11" s="36"/>
      <c r="G11" s="36" t="s">
        <v>40</v>
      </c>
      <c r="H11" s="36"/>
      <c r="I11" s="57" t="s">
        <v>164</v>
      </c>
      <c r="J11" s="33"/>
      <c r="K11" s="33"/>
      <c r="L11" s="38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15.75" thickBot="1" x14ac:dyDescent="0.3">
      <c r="A12" s="13" t="s">
        <v>70</v>
      </c>
      <c r="C12" s="14">
        <f>COUNTA(#REF!)</f>
        <v>1</v>
      </c>
      <c r="E12" s="36"/>
      <c r="F12" s="36"/>
      <c r="G12" s="36" t="s">
        <v>39</v>
      </c>
      <c r="H12" s="36"/>
      <c r="I12" s="57" t="s">
        <v>165</v>
      </c>
      <c r="J12" s="33"/>
      <c r="K12" s="33"/>
      <c r="L12" s="38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15.75" thickBot="1" x14ac:dyDescent="0.3">
      <c r="A13" s="13" t="str">
        <f>T2</f>
        <v>Oportunidad fallida</v>
      </c>
      <c r="C13" s="14" t="e">
        <f>COUNTIF(#REF!,Listas!A13)</f>
        <v>#REF!</v>
      </c>
      <c r="E13" s="38"/>
      <c r="F13" s="38"/>
      <c r="G13" s="38"/>
      <c r="H13" s="38"/>
      <c r="I13" s="57" t="s">
        <v>166</v>
      </c>
      <c r="J13" s="38"/>
      <c r="K13" s="38"/>
      <c r="L13" s="38"/>
      <c r="M13" s="38"/>
      <c r="N13" s="41"/>
      <c r="O13" s="41"/>
      <c r="P13" s="41"/>
      <c r="Q13" s="41"/>
      <c r="R13" s="41"/>
      <c r="S13" s="33"/>
      <c r="T13" s="33"/>
      <c r="U13" s="33"/>
      <c r="V13" s="33"/>
    </row>
    <row r="14" spans="1:22" ht="15.75" thickBot="1" x14ac:dyDescent="0.3">
      <c r="A14" s="13" t="str">
        <f>T3</f>
        <v>Oportunidad abandonada</v>
      </c>
      <c r="C14" s="14" t="e">
        <f>COUNTIF(#REF!,Listas!A14)</f>
        <v>#REF!</v>
      </c>
      <c r="E14" s="39"/>
      <c r="F14" s="39"/>
      <c r="G14" s="39"/>
      <c r="H14" s="39"/>
      <c r="I14" s="57" t="s">
        <v>167</v>
      </c>
      <c r="J14" s="39"/>
      <c r="K14" s="39"/>
      <c r="L14" s="39"/>
      <c r="M14" s="39"/>
      <c r="N14" s="42"/>
      <c r="O14" s="42"/>
      <c r="P14" s="42"/>
      <c r="Q14" s="42"/>
      <c r="R14" s="42"/>
      <c r="S14" s="33"/>
      <c r="T14" s="33"/>
      <c r="U14" s="33"/>
      <c r="V14" s="33"/>
    </row>
    <row r="15" spans="1:22" ht="15.75" thickBot="1" x14ac:dyDescent="0.3">
      <c r="A15" s="13" t="str">
        <f>T4</f>
        <v>Se trataron algunas expectativas</v>
      </c>
      <c r="C15" s="14" t="e">
        <f>COUNTIF(#REF!,Listas!A15)</f>
        <v>#REF!</v>
      </c>
      <c r="E15" s="6"/>
      <c r="F15" s="6"/>
      <c r="G15" s="6"/>
      <c r="H15" s="6"/>
      <c r="I15" s="57" t="s">
        <v>168</v>
      </c>
      <c r="J15" s="6"/>
      <c r="K15" s="6"/>
      <c r="L15" s="6"/>
      <c r="M15" s="6"/>
      <c r="N15" s="43"/>
      <c r="O15" s="43"/>
      <c r="P15" s="43"/>
      <c r="Q15" s="43"/>
      <c r="R15" s="43"/>
      <c r="V15" s="8" t="s">
        <v>62</v>
      </c>
    </row>
    <row r="16" spans="1:22" ht="30.75" thickBot="1" x14ac:dyDescent="0.3">
      <c r="A16" s="13" t="str">
        <f>T5</f>
        <v>Se trataron todas las expectativas</v>
      </c>
      <c r="C16" s="14" t="e">
        <f>COUNTIF(#REF!,Listas!A16)</f>
        <v>#REF!</v>
      </c>
      <c r="E16" s="6"/>
      <c r="F16" s="6"/>
      <c r="G16" s="6"/>
      <c r="H16" s="6"/>
      <c r="I16" s="57" t="s">
        <v>169</v>
      </c>
      <c r="J16" s="7"/>
      <c r="K16" s="7"/>
      <c r="L16" s="7"/>
      <c r="M16" s="7"/>
      <c r="N16" s="7"/>
      <c r="O16" s="7"/>
      <c r="P16" s="7"/>
      <c r="Q16" s="7"/>
      <c r="R16" s="7"/>
      <c r="V16" s="9" t="s">
        <v>63</v>
      </c>
    </row>
    <row r="17" spans="1:22" ht="15.75" thickBot="1" x14ac:dyDescent="0.3">
      <c r="A17" s="13" t="str">
        <f>T6</f>
        <v>Se excedieron las expectativas</v>
      </c>
      <c r="C17" s="14" t="e">
        <f>COUNTIF(#REF!,Listas!A17)</f>
        <v>#REF!</v>
      </c>
      <c r="E17" s="6"/>
      <c r="F17" s="6"/>
      <c r="G17" s="6"/>
      <c r="H17" s="6"/>
      <c r="I17" s="57" t="s">
        <v>170</v>
      </c>
      <c r="J17" s="7"/>
      <c r="K17" s="7"/>
      <c r="L17" s="7"/>
      <c r="M17" s="7"/>
      <c r="N17" s="7"/>
      <c r="O17" s="7"/>
      <c r="P17" s="7"/>
      <c r="Q17" s="7"/>
      <c r="R17" s="7"/>
      <c r="V17" s="8"/>
    </row>
    <row r="18" spans="1:22" ht="15.75" thickBot="1" x14ac:dyDescent="0.3">
      <c r="E18" s="6"/>
      <c r="F18" s="6"/>
      <c r="G18" s="6"/>
      <c r="H18" s="6"/>
      <c r="I18" s="57" t="s">
        <v>171</v>
      </c>
      <c r="J18" s="7"/>
      <c r="K18" s="7"/>
      <c r="L18" s="7"/>
      <c r="M18" s="7"/>
      <c r="N18" s="7"/>
      <c r="O18" s="7"/>
      <c r="P18" s="7"/>
      <c r="Q18" s="7"/>
      <c r="R18" s="7"/>
      <c r="V18" s="8" t="str">
        <f>CONCATENATE(V15,C2,V17,V16,C4," y ",C2,")")</f>
        <v>(Requerido para los factores de riesgo &gt;=8, 
sugerido para factores de riesgo entre 5 y 8)</v>
      </c>
    </row>
    <row r="19" spans="1:22" ht="15.75" thickBot="1" x14ac:dyDescent="0.3">
      <c r="E19" s="6"/>
      <c r="F19" s="6"/>
      <c r="G19" s="6"/>
      <c r="H19" s="6"/>
      <c r="I19" s="57" t="s">
        <v>172</v>
      </c>
      <c r="J19" s="7"/>
      <c r="K19" s="7"/>
      <c r="L19" s="7"/>
      <c r="M19" s="7"/>
      <c r="N19" s="7"/>
      <c r="O19" s="7"/>
      <c r="P19" s="7"/>
      <c r="Q19" s="7"/>
      <c r="R19" s="7"/>
      <c r="V19" s="8"/>
    </row>
    <row r="20" spans="1:22" ht="15.75" thickBot="1" x14ac:dyDescent="0.3">
      <c r="A20" s="1" t="s">
        <v>67</v>
      </c>
      <c r="E20" s="6"/>
      <c r="F20" s="6"/>
      <c r="G20" s="6"/>
      <c r="H20" s="6"/>
      <c r="I20" s="57" t="s">
        <v>173</v>
      </c>
      <c r="J20" s="7"/>
      <c r="K20" s="7"/>
      <c r="L20" s="7"/>
      <c r="M20" s="7"/>
      <c r="N20" s="7"/>
      <c r="O20" s="7"/>
      <c r="P20" s="7"/>
      <c r="Q20" s="7"/>
      <c r="R20" s="7"/>
      <c r="V20" s="8"/>
    </row>
    <row r="21" spans="1:22" ht="30.75" thickBot="1" x14ac:dyDescent="0.3">
      <c r="A21" s="13" t="s">
        <v>71</v>
      </c>
      <c r="C21" s="14">
        <f>COUNTA(Riesgos_2021!C18:C106)</f>
        <v>7</v>
      </c>
      <c r="E21" s="6"/>
      <c r="F21" s="6"/>
      <c r="G21" s="6"/>
      <c r="H21" s="6"/>
      <c r="I21" s="57" t="s">
        <v>174</v>
      </c>
      <c r="J21" s="7"/>
      <c r="K21" s="7"/>
      <c r="L21" s="7"/>
      <c r="M21" s="7"/>
      <c r="N21" s="7"/>
      <c r="O21" s="7"/>
      <c r="P21" s="7"/>
      <c r="Q21" s="7"/>
      <c r="R21" s="7"/>
      <c r="V21" s="9" t="s">
        <v>64</v>
      </c>
    </row>
    <row r="22" spans="1:22" ht="30.75" thickBot="1" x14ac:dyDescent="0.3">
      <c r="A22" s="13" t="s">
        <v>72</v>
      </c>
      <c r="C22" s="14">
        <f>COUNTIF(Riesgos_2021!L18:L106,"&gt;="&amp;Listas!C2)</f>
        <v>0</v>
      </c>
      <c r="I22" s="57" t="s">
        <v>175</v>
      </c>
      <c r="V22" s="9" t="s">
        <v>65</v>
      </c>
    </row>
    <row r="23" spans="1:22" ht="15.75" thickBot="1" x14ac:dyDescent="0.3">
      <c r="A23" s="13" t="s">
        <v>73</v>
      </c>
      <c r="C23" s="14">
        <f>C21-C22-C24</f>
        <v>5</v>
      </c>
      <c r="I23" s="57" t="s">
        <v>176</v>
      </c>
      <c r="V23" s="8"/>
    </row>
    <row r="24" spans="1:22" ht="15.75" thickBot="1" x14ac:dyDescent="0.3">
      <c r="A24" s="13" t="s">
        <v>74</v>
      </c>
      <c r="C24" s="14">
        <f>COUNTIF(Riesgos_2021!L18:L106,"&lt;"&amp;Listas!C4)</f>
        <v>2</v>
      </c>
      <c r="I24" s="57" t="s">
        <v>177</v>
      </c>
      <c r="V24" s="8" t="str">
        <f>CONCATENATE(V21,A2,V22)</f>
        <v>Plan de persecución de oportunidades 
(sugerida para factor de oportunidades &gt;=8) 
Puede referenciar a documentos de planificación externa</v>
      </c>
    </row>
    <row r="25" spans="1:22" ht="15.75" thickBot="1" x14ac:dyDescent="0.3">
      <c r="I25" s="57" t="s">
        <v>178</v>
      </c>
      <c r="V25" s="8"/>
    </row>
    <row r="26" spans="1:22" ht="15.75" thickBot="1" x14ac:dyDescent="0.3">
      <c r="I26" s="57" t="s">
        <v>179</v>
      </c>
    </row>
    <row r="27" spans="1:22" x14ac:dyDescent="0.25">
      <c r="I27" s="21" t="s">
        <v>197</v>
      </c>
    </row>
    <row r="28" spans="1:22" x14ac:dyDescent="0.25">
      <c r="I28" s="21" t="s">
        <v>189</v>
      </c>
    </row>
    <row r="29" spans="1:22" x14ac:dyDescent="0.25">
      <c r="I29" s="21" t="s">
        <v>190</v>
      </c>
    </row>
    <row r="30" spans="1:22" x14ac:dyDescent="0.25">
      <c r="I30" s="21" t="s">
        <v>192</v>
      </c>
    </row>
    <row r="31" spans="1:22" x14ac:dyDescent="0.25">
      <c r="I31" s="21" t="s">
        <v>191</v>
      </c>
    </row>
    <row r="32" spans="1:22" x14ac:dyDescent="0.25">
      <c r="I32" s="21" t="s">
        <v>193</v>
      </c>
    </row>
    <row r="33" spans="1:9" x14ac:dyDescent="0.25">
      <c r="A33" s="13"/>
      <c r="I33" s="21" t="s">
        <v>195</v>
      </c>
    </row>
    <row r="34" spans="1:9" x14ac:dyDescent="0.25">
      <c r="A34" s="13"/>
      <c r="I34" s="21" t="s">
        <v>194</v>
      </c>
    </row>
    <row r="35" spans="1:9" x14ac:dyDescent="0.25">
      <c r="I35" s="21" t="s">
        <v>196</v>
      </c>
    </row>
    <row r="51" spans="1:1" x14ac:dyDescent="0.25">
      <c r="A51" s="13"/>
    </row>
    <row r="52" spans="1:1" x14ac:dyDescent="0.25">
      <c r="A52" s="13"/>
    </row>
  </sheetData>
  <sheetProtection algorithmName="SHA-512" hashValue="QuuPaDa5Jbqvxw+0SRfWgbMVkjprvprAX1XP0K7Svmxz9O44kZzPjEzYmyfpLmO7v1oRK8ki2/bQkYY/2qJdkw==" saltValue="xHGfshyqLt2upRMe3opcqw==" spinCount="100000" sheet="1" objects="1" scenarios="1" selectLockedCells="1"/>
  <conditionalFormatting sqref="H13:R15 E25:I1048576 E17:H24 E1:I16 S1:T1 S2:S6">
    <cfRule type="cellIs" dxfId="10" priority="15" operator="notEqual">
      <formula>""</formula>
    </cfRule>
  </conditionalFormatting>
  <conditionalFormatting sqref="K1:M1">
    <cfRule type="cellIs" dxfId="9" priority="14" operator="notEqual">
      <formula>""</formula>
    </cfRule>
  </conditionalFormatting>
  <conditionalFormatting sqref="K2:K6">
    <cfRule type="cellIs" dxfId="8" priority="13" operator="notEqual">
      <formula>""</formula>
    </cfRule>
  </conditionalFormatting>
  <conditionalFormatting sqref="L2:L7">
    <cfRule type="cellIs" dxfId="7" priority="12" operator="notEqual">
      <formula>""</formula>
    </cfRule>
  </conditionalFormatting>
  <conditionalFormatting sqref="M2:M6">
    <cfRule type="cellIs" dxfId="6" priority="11" operator="notEqual">
      <formula>""</formula>
    </cfRule>
  </conditionalFormatting>
  <conditionalFormatting sqref="L8:L12">
    <cfRule type="cellIs" dxfId="5" priority="8" operator="notEqual">
      <formula>""</formula>
    </cfRule>
  </conditionalFormatting>
  <conditionalFormatting sqref="T2:T6">
    <cfRule type="cellIs" dxfId="4" priority="5" operator="notEqual">
      <formula>""</formula>
    </cfRule>
  </conditionalFormatting>
  <conditionalFormatting sqref="Q1:R6">
    <cfRule type="cellIs" dxfId="3" priority="4" operator="notEqual">
      <formula>""</formula>
    </cfRule>
  </conditionalFormatting>
  <conditionalFormatting sqref="N1:P1">
    <cfRule type="cellIs" dxfId="2" priority="3" operator="notEqual">
      <formula>""</formula>
    </cfRule>
  </conditionalFormatting>
  <conditionalFormatting sqref="N2:N6">
    <cfRule type="cellIs" dxfId="1" priority="2" operator="notEqual">
      <formula>""</formula>
    </cfRule>
  </conditionalFormatting>
  <conditionalFormatting sqref="O2:P6">
    <cfRule type="cellIs" dxfId="0" priority="1" operator="notEqual">
      <formula>""</formula>
    </cfRule>
  </conditionalFormatting>
  <pageMargins left="0.7" right="0.7" top="0.75" bottom="0.75" header="0.3" footer="0.3"/>
  <pageSetup orientation="portrait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B4"/>
  <sheetViews>
    <sheetView workbookViewId="0">
      <selection activeCell="B4" sqref="B4"/>
    </sheetView>
  </sheetViews>
  <sheetFormatPr baseColWidth="10" defaultRowHeight="15" x14ac:dyDescent="0.25"/>
  <sheetData>
    <row r="1" spans="2:2" x14ac:dyDescent="0.25">
      <c r="B1" t="s">
        <v>240</v>
      </c>
    </row>
    <row r="2" spans="2:2" x14ac:dyDescent="0.25">
      <c r="B2" t="s">
        <v>241</v>
      </c>
    </row>
    <row r="3" spans="2:2" x14ac:dyDescent="0.25">
      <c r="B3" t="s">
        <v>242</v>
      </c>
    </row>
    <row r="4" spans="2:2" x14ac:dyDescent="0.25">
      <c r="B4" t="s">
        <v>227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15</vt:i4>
      </vt:variant>
    </vt:vector>
  </HeadingPairs>
  <TitlesOfParts>
    <vt:vector size="23" baseType="lpstr">
      <vt:lpstr>Partes</vt:lpstr>
      <vt:lpstr>Cuestiones</vt:lpstr>
      <vt:lpstr>Riesgos_2021</vt:lpstr>
      <vt:lpstr>Calificacion Controles</vt:lpstr>
      <vt:lpstr>CriteriosControles</vt:lpstr>
      <vt:lpstr>CriteriosImpactos</vt:lpstr>
      <vt:lpstr>Listas</vt:lpstr>
      <vt:lpstr>Lista 2</vt:lpstr>
      <vt:lpstr>'Calificacion Controles'!correction</vt:lpstr>
      <vt:lpstr>'Calificacion Controles'!cost</vt:lpstr>
      <vt:lpstr>CriterioControl</vt:lpstr>
      <vt:lpstr>'Calificacion Controles'!Likelihood</vt:lpstr>
      <vt:lpstr>Likelihood</vt:lpstr>
      <vt:lpstr>'Calificacion Controles'!Occurrences</vt:lpstr>
      <vt:lpstr>Occurrences</vt:lpstr>
      <vt:lpstr>'Calificacion Controles'!opprep</vt:lpstr>
      <vt:lpstr>opprep</vt:lpstr>
      <vt:lpstr>'Calificacion Controles'!Potential</vt:lpstr>
      <vt:lpstr>Potential</vt:lpstr>
      <vt:lpstr>'Calificacion Controles'!riskrep</vt:lpstr>
      <vt:lpstr>'Calificacion Controles'!Success</vt:lpstr>
      <vt:lpstr>Success</vt:lpstr>
      <vt:lpstr>'Calificacion Controles'!Violation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Formato de registro contexto de la organización</dc:title>
  <dc:creator>Daniel jiménez;www.pymesycalidad20.com</dc:creator>
  <cp:lastModifiedBy>KARICUE RODRIGUEZ</cp:lastModifiedBy>
  <cp:lastPrinted>2017-09-21T21:31:12Z</cp:lastPrinted>
  <dcterms:created xsi:type="dcterms:W3CDTF">2015-08-31T12:23:57Z</dcterms:created>
  <dcterms:modified xsi:type="dcterms:W3CDTF">2022-11-11T15:01:08Z</dcterms:modified>
  <cp:category>ISO 9001:2015;Procedimientos</cp:category>
</cp:coreProperties>
</file>